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bcapcd.org\shares\Groups\ENGR\LIBRARY\Permitting\Emission Calculation Spreadsheets\Current Versions\"/>
    </mc:Choice>
  </mc:AlternateContent>
  <bookViews>
    <workbookView xWindow="-15" yWindow="3255" windowWidth="9720" windowHeight="3300" tabRatio="498"/>
  </bookViews>
  <sheets>
    <sheet name="Fugitive CLP Method" sheetId="1" r:id="rId1"/>
  </sheets>
  <externalReferences>
    <externalReference r:id="rId2"/>
    <externalReference r:id="rId3"/>
    <externalReference r:id="rId4"/>
  </externalReferences>
  <definedNames>
    <definedName name="bow_ratio">#REF!</definedName>
    <definedName name="EC_Crew_hp">#REF!</definedName>
    <definedName name="EC_Sup_hp">#REF!</definedName>
    <definedName name="GPP">'Fugitive CLP Method'!$F$12</definedName>
    <definedName name="HHVPro">[1]Variables!$C$6</definedName>
    <definedName name="Module2.printsheet" localSheetId="0">[2]!Module2.printsheet</definedName>
    <definedName name="Module2.printsheet">[3]!Module2.printsheet</definedName>
    <definedName name="OCS">'Fugitive CLP Method'!$J$12</definedName>
    <definedName name="_xlnm.Print_Titles" localSheetId="0">'Fugitive CLP Method'!$16:$17</definedName>
    <definedName name="ProFie">'Fugitive CLP Method'!$D$12</definedName>
    <definedName name="Refin">'Fugitive CLP Method'!$H$12</definedName>
    <definedName name="ST_VRU_EFF">#REF!</definedName>
    <definedName name="Submerged_loading_of_a_clean_cargo_tank">#REF!</definedName>
    <definedName name="VRU_EFF">#REF!</definedName>
    <definedName name="Z_07E0E28D_B969_4E7F_8F85_058A5327F2F1_.wvu.Cols" localSheetId="0" hidden="1">'Fugitive CLP Method'!#REF!</definedName>
    <definedName name="Z_07E0E28D_B969_4E7F_8F85_058A5327F2F1_.wvu.PrintTitles" localSheetId="0" hidden="1">'Fugitive CLP Method'!$16:$17</definedName>
  </definedNames>
  <calcPr calcId="162913"/>
  <customWorkbookViews>
    <customWorkbookView name="Michael Goldman - Personal View" guid="{07E0E28D-B969-4E7F-8F85-058A5327F2F1}" mergeInterval="0" personalView="1" maximized="1" windowWidth="1020" windowHeight="553" tabRatio="498" activeSheetId="1"/>
  </customWorkbookViews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G42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74" i="1" l="1"/>
  <c r="E44" i="1" l="1"/>
  <c r="E76" i="1" l="1"/>
  <c r="H66" i="1"/>
  <c r="K66" i="1" s="1"/>
  <c r="J66" i="1" s="1"/>
  <c r="M66" i="1" s="1"/>
  <c r="H60" i="1"/>
  <c r="K60" i="1" s="1"/>
  <c r="J60" i="1" s="1"/>
  <c r="L60" i="1" s="1"/>
  <c r="H19" i="1"/>
  <c r="K19" i="1" s="1"/>
  <c r="J19" i="1" s="1"/>
  <c r="H24" i="1"/>
  <c r="K24" i="1" s="1"/>
  <c r="J24" i="1" s="1"/>
  <c r="H43" i="1"/>
  <c r="K43" i="1" s="1"/>
  <c r="J43" i="1" s="1"/>
  <c r="H30" i="1"/>
  <c r="K30" i="1" s="1"/>
  <c r="J30" i="1" s="1"/>
  <c r="H70" i="1"/>
  <c r="K70" i="1" s="1"/>
  <c r="J70" i="1" s="1"/>
  <c r="M70" i="1" s="1"/>
  <c r="H29" i="1"/>
  <c r="K29" i="1" s="1"/>
  <c r="J29" i="1" s="1"/>
  <c r="H27" i="1"/>
  <c r="K27" i="1" s="1"/>
  <c r="J27" i="1" s="1"/>
  <c r="H21" i="1"/>
  <c r="K21" i="1" s="1"/>
  <c r="J21" i="1" s="1"/>
  <c r="H37" i="1"/>
  <c r="K37" i="1" s="1"/>
  <c r="J37" i="1" s="1"/>
  <c r="H35" i="1"/>
  <c r="K35" i="1" s="1"/>
  <c r="J35" i="1" s="1"/>
  <c r="H58" i="1"/>
  <c r="K58" i="1" s="1"/>
  <c r="J58" i="1" s="1"/>
  <c r="H56" i="1"/>
  <c r="K56" i="1" s="1"/>
  <c r="J56" i="1" s="1"/>
  <c r="M56" i="1" s="1"/>
  <c r="H54" i="1"/>
  <c r="K54" i="1" s="1"/>
  <c r="J54" i="1" s="1"/>
  <c r="H52" i="1"/>
  <c r="K52" i="1" s="1"/>
  <c r="J52" i="1" s="1"/>
  <c r="H71" i="1"/>
  <c r="K71" i="1" s="1"/>
  <c r="J71" i="1" s="1"/>
  <c r="H26" i="1"/>
  <c r="K26" i="1" s="1"/>
  <c r="J26" i="1" s="1"/>
  <c r="H38" i="1"/>
  <c r="K38" i="1" s="1"/>
  <c r="J38" i="1" s="1"/>
  <c r="H55" i="1"/>
  <c r="K55" i="1" s="1"/>
  <c r="J55" i="1" s="1"/>
  <c r="M55" i="1" s="1"/>
  <c r="H65" i="1"/>
  <c r="K65" i="1" s="1"/>
  <c r="J65" i="1" s="1"/>
  <c r="L65" i="1" s="1"/>
  <c r="H63" i="1"/>
  <c r="K63" i="1" s="1"/>
  <c r="J63" i="1" s="1"/>
  <c r="L63" i="1" s="1"/>
  <c r="H61" i="1"/>
  <c r="K61" i="1" s="1"/>
  <c r="J61" i="1" s="1"/>
  <c r="L61" i="1" s="1"/>
  <c r="H72" i="1"/>
  <c r="K72" i="1" s="1"/>
  <c r="J72" i="1" s="1"/>
  <c r="M72" i="1" s="1"/>
  <c r="H50" i="1"/>
  <c r="K50" i="1" s="1"/>
  <c r="H59" i="1"/>
  <c r="K59" i="1" s="1"/>
  <c r="J59" i="1" s="1"/>
  <c r="M59" i="1" s="1"/>
  <c r="H57" i="1"/>
  <c r="K57" i="1" s="1"/>
  <c r="J57" i="1" s="1"/>
  <c r="M57" i="1" s="1"/>
  <c r="H25" i="1"/>
  <c r="K25" i="1" s="1"/>
  <c r="J25" i="1" s="1"/>
  <c r="H34" i="1"/>
  <c r="K34" i="1" s="1"/>
  <c r="J34" i="1" s="1"/>
  <c r="H33" i="1"/>
  <c r="K33" i="1" s="1"/>
  <c r="J33" i="1" s="1"/>
  <c r="H28" i="1"/>
  <c r="K28" i="1" s="1"/>
  <c r="J28" i="1" s="1"/>
  <c r="H20" i="1"/>
  <c r="K20" i="1" s="1"/>
  <c r="J20" i="1" s="1"/>
  <c r="H32" i="1"/>
  <c r="K32" i="1" s="1"/>
  <c r="J32" i="1" s="1"/>
  <c r="H23" i="1"/>
  <c r="K23" i="1" s="1"/>
  <c r="J23" i="1" s="1"/>
  <c r="H53" i="1"/>
  <c r="K53" i="1" s="1"/>
  <c r="J53" i="1" s="1"/>
  <c r="H18" i="1"/>
  <c r="K18" i="1" s="1"/>
  <c r="J18" i="1" s="1"/>
  <c r="H42" i="1"/>
  <c r="K42" i="1" s="1"/>
  <c r="J42" i="1" s="1"/>
  <c r="H40" i="1"/>
  <c r="K40" i="1" s="1"/>
  <c r="J40" i="1" s="1"/>
  <c r="H68" i="1"/>
  <c r="K68" i="1" s="1"/>
  <c r="J68" i="1" s="1"/>
  <c r="H51" i="1"/>
  <c r="K51" i="1" s="1"/>
  <c r="J51" i="1" s="1"/>
  <c r="M51" i="1" s="1"/>
  <c r="H73" i="1"/>
  <c r="K73" i="1" s="1"/>
  <c r="J73" i="1" s="1"/>
  <c r="L73" i="1" s="1"/>
  <c r="H31" i="1"/>
  <c r="K31" i="1" s="1"/>
  <c r="J31" i="1" s="1"/>
  <c r="H22" i="1"/>
  <c r="K22" i="1" s="1"/>
  <c r="J22" i="1" s="1"/>
  <c r="H41" i="1"/>
  <c r="K41" i="1" s="1"/>
  <c r="J41" i="1" s="1"/>
  <c r="H39" i="1"/>
  <c r="K39" i="1" s="1"/>
  <c r="J39" i="1" s="1"/>
  <c r="H36" i="1"/>
  <c r="K36" i="1" s="1"/>
  <c r="J36" i="1" s="1"/>
  <c r="H69" i="1"/>
  <c r="K69" i="1" s="1"/>
  <c r="J69" i="1" s="1"/>
  <c r="H67" i="1"/>
  <c r="K67" i="1" s="1"/>
  <c r="J67" i="1" s="1"/>
  <c r="H64" i="1"/>
  <c r="K64" i="1" s="1"/>
  <c r="J64" i="1" s="1"/>
  <c r="H62" i="1"/>
  <c r="K62" i="1" s="1"/>
  <c r="J62" i="1" s="1"/>
  <c r="J44" i="1" l="1"/>
  <c r="M36" i="1"/>
  <c r="M40" i="1"/>
  <c r="L23" i="1"/>
  <c r="M26" i="1"/>
  <c r="L21" i="1"/>
  <c r="L30" i="1"/>
  <c r="L28" i="1"/>
  <c r="M19" i="1"/>
  <c r="M32" i="1"/>
  <c r="M34" i="1"/>
  <c r="M27" i="1"/>
  <c r="L38" i="1"/>
  <c r="M37" i="1"/>
  <c r="M20" i="1"/>
  <c r="M25" i="1"/>
  <c r="M35" i="1"/>
  <c r="M29" i="1"/>
  <c r="L24" i="1"/>
  <c r="L66" i="1"/>
  <c r="M60" i="1"/>
  <c r="M43" i="1"/>
  <c r="L43" i="1"/>
  <c r="L55" i="1"/>
  <c r="L56" i="1"/>
  <c r="L51" i="1"/>
  <c r="L70" i="1"/>
  <c r="M65" i="1"/>
  <c r="L36" i="1"/>
  <c r="L52" i="1"/>
  <c r="M52" i="1"/>
  <c r="M63" i="1"/>
  <c r="L57" i="1"/>
  <c r="L72" i="1"/>
  <c r="M61" i="1"/>
  <c r="L59" i="1"/>
  <c r="M33" i="1"/>
  <c r="L33" i="1"/>
  <c r="M73" i="1"/>
  <c r="M23" i="1"/>
  <c r="L22" i="1"/>
  <c r="M22" i="1"/>
  <c r="M58" i="1"/>
  <c r="L58" i="1"/>
  <c r="M62" i="1"/>
  <c r="L62" i="1"/>
  <c r="L31" i="1"/>
  <c r="M31" i="1"/>
  <c r="L68" i="1"/>
  <c r="M68" i="1"/>
  <c r="L42" i="1"/>
  <c r="M42" i="1"/>
  <c r="L69" i="1"/>
  <c r="M69" i="1"/>
  <c r="L64" i="1"/>
  <c r="M64" i="1"/>
  <c r="L39" i="1"/>
  <c r="M39" i="1"/>
  <c r="L71" i="1"/>
  <c r="M71" i="1"/>
  <c r="H74" i="1"/>
  <c r="H44" i="1"/>
  <c r="L67" i="1"/>
  <c r="M67" i="1"/>
  <c r="L54" i="1"/>
  <c r="M54" i="1"/>
  <c r="M53" i="1"/>
  <c r="L53" i="1"/>
  <c r="K74" i="1"/>
  <c r="J50" i="1"/>
  <c r="K44" i="1"/>
  <c r="L34" i="1" l="1"/>
  <c r="M21" i="1"/>
  <c r="L27" i="1"/>
  <c r="M28" i="1"/>
  <c r="L32" i="1"/>
  <c r="M24" i="1"/>
  <c r="L37" i="1"/>
  <c r="L20" i="1"/>
  <c r="L29" i="1"/>
  <c r="L35" i="1"/>
  <c r="L26" i="1"/>
  <c r="L40" i="1"/>
  <c r="M30" i="1"/>
  <c r="L25" i="1"/>
  <c r="L41" i="1"/>
  <c r="M38" i="1"/>
  <c r="L19" i="1"/>
  <c r="M41" i="1"/>
  <c r="H76" i="1"/>
  <c r="L50" i="1"/>
  <c r="L74" i="1" s="1"/>
  <c r="J74" i="1"/>
  <c r="M50" i="1"/>
  <c r="M74" i="1" s="1"/>
  <c r="M18" i="1"/>
  <c r="L18" i="1"/>
  <c r="K76" i="1"/>
  <c r="L44" i="1" l="1"/>
  <c r="L76" i="1" s="1"/>
  <c r="M44" i="1"/>
  <c r="M76" i="1" s="1"/>
  <c r="J76" i="1"/>
</calcChain>
</file>

<file path=xl/sharedStrings.xml><?xml version="1.0" encoding="utf-8"?>
<sst xmlns="http://schemas.openxmlformats.org/spreadsheetml/2006/main" count="126" uniqueCount="80">
  <si>
    <t>Production Field</t>
  </si>
  <si>
    <t>Gas Processing Plant</t>
  </si>
  <si>
    <t>Refinery</t>
  </si>
  <si>
    <t>Offshore Platform</t>
  </si>
  <si>
    <t>Valves - Unsafe</t>
  </si>
  <si>
    <t>Compressor Seals - To Atm</t>
  </si>
  <si>
    <t>Compressor Seals - To VRS</t>
  </si>
  <si>
    <t>PSV - To VRS</t>
  </si>
  <si>
    <t>Pump Seals - Single</t>
  </si>
  <si>
    <t>Total</t>
  </si>
  <si>
    <t>Notes:</t>
  </si>
  <si>
    <t>Component Type</t>
  </si>
  <si>
    <t>Valve</t>
  </si>
  <si>
    <t>Compressor Seal</t>
  </si>
  <si>
    <t>Pump Seal</t>
  </si>
  <si>
    <t>Pressure Relief</t>
  </si>
  <si>
    <t>Valves - Category A</t>
  </si>
  <si>
    <t>Valves - Category B</t>
  </si>
  <si>
    <t>Valves - Category C</t>
  </si>
  <si>
    <t>Valves - Category D</t>
  </si>
  <si>
    <t>Valves - Category E</t>
  </si>
  <si>
    <t>Flanges/Connections - Category B</t>
  </si>
  <si>
    <t>Flanges/Connections - Category C</t>
  </si>
  <si>
    <t>Flanges/Connections - Category D</t>
  </si>
  <si>
    <t>Flanges/Connections - Category E</t>
  </si>
  <si>
    <t xml:space="preserve">Valves - Bellows </t>
  </si>
  <si>
    <t>Flanges/Connections - Unsafe</t>
  </si>
  <si>
    <t>Valves - Accessible/Inaccessible</t>
  </si>
  <si>
    <t>Valves - Bellows / Background ppmv</t>
  </si>
  <si>
    <t>Valves - Category F</t>
  </si>
  <si>
    <t>Valves - Category G</t>
  </si>
  <si>
    <t>Flanges/Connections - Accessible/Inaccessible</t>
  </si>
  <si>
    <t>Flanges/Connections - Category A</t>
  </si>
  <si>
    <t>Flanges/Connections - Category F</t>
  </si>
  <si>
    <t>Flanges/Connections - Category G</t>
  </si>
  <si>
    <t>Pump Seals - Dual/Tandem</t>
  </si>
  <si>
    <t xml:space="preserve"> ROC/THC Ratio</t>
  </si>
  <si>
    <t>Controlled ROC Emission (lb/hr)</t>
  </si>
  <si>
    <t>Controlled ROC Emission (lb/day)</t>
  </si>
  <si>
    <t>Controlled ROC Emission (Tons/Qtr)</t>
  </si>
  <si>
    <t>Controlled ROC Emission (Tons/Yr)</t>
  </si>
  <si>
    <t>PSV - To Atm/Flare</t>
  </si>
  <si>
    <t>Permit Number:</t>
  </si>
  <si>
    <t>Facility:</t>
  </si>
  <si>
    <t>X</t>
  </si>
  <si>
    <t xml:space="preserve">Facility Information </t>
  </si>
  <si>
    <t>Uncontrolled ROC 
Emission (lb/day)</t>
  </si>
  <si>
    <t>Gas Condensate Subtotals</t>
  </si>
  <si>
    <t>Facility Type (Enter X Where Appropriate)</t>
  </si>
  <si>
    <t>Oil Service Components</t>
  </si>
  <si>
    <t>Oil Subtotals</t>
  </si>
  <si>
    <t>Component Count</t>
  </si>
  <si>
    <t>a.  District Policy and Procedure 6100.061.1998.</t>
  </si>
  <si>
    <t>b.  A 80% efficiency is assigned to fugitive components Rule 331 implementation.</t>
  </si>
  <si>
    <t>Date:</t>
  </si>
  <si>
    <t>FUGITIVE HYDROCARBON EMISSION CALCULATIONS - CLP METHOD (Ver. 3.0)</t>
  </si>
  <si>
    <t>c.  Emission control efficiencies for each component type are identified in FHC Control Factors (Ver. 2.0).</t>
  </si>
  <si>
    <t>Gas/Condensate Service Component</t>
  </si>
  <si>
    <t>Reference Table</t>
  </si>
  <si>
    <t>f.  Oil service includes water, oil and gas emulsions.</t>
  </si>
  <si>
    <t>e.  lb/day-CLP means pound of pollutant per day for each component CLP, THC means total hydrocarbons (includes methane and ethane), and ROC means reactive organic compounds (non-methane and non-ethane).</t>
  </si>
  <si>
    <t>d.  Santa Barbara County APCD, "Modeling of Fugitive Hydrocarbon Emissions", Tecolote Research Inc., January 1986.  Assumes the facility is primarily a crude oil site with a significant portion of gas components.  For ROC/THC ratios for other facility types, please see page 63.</t>
  </si>
  <si>
    <t>c.  EPA, AP-42, Table 5.1-2</t>
  </si>
  <si>
    <r>
      <t>Oil Service</t>
    </r>
    <r>
      <rPr>
        <vertAlign val="superscript"/>
        <sz val="11"/>
        <rFont val="Arial"/>
        <family val="2"/>
      </rPr>
      <t>f</t>
    </r>
  </si>
  <si>
    <t xml:space="preserve">Gas/Condensate Service </t>
  </si>
  <si>
    <r>
      <t xml:space="preserve">Gas Processing Plant </t>
    </r>
    <r>
      <rPr>
        <vertAlign val="superscript"/>
        <sz val="11"/>
        <rFont val="Arial"/>
        <family val="2"/>
      </rPr>
      <t>b</t>
    </r>
  </si>
  <si>
    <r>
      <t xml:space="preserve">Production Field </t>
    </r>
    <r>
      <rPr>
        <i/>
        <vertAlign val="superscript"/>
        <sz val="11"/>
        <rFont val="Arial"/>
        <family val="2"/>
      </rPr>
      <t>a</t>
    </r>
  </si>
  <si>
    <t>Component Subtype</t>
  </si>
  <si>
    <r>
      <t>THC</t>
    </r>
    <r>
      <rPr>
        <i/>
        <vertAlign val="superscript"/>
        <sz val="11"/>
        <rFont val="Arial"/>
        <family val="2"/>
      </rPr>
      <t>e</t>
    </r>
    <r>
      <rPr>
        <i/>
        <sz val="11"/>
        <rFont val="Arial"/>
        <family val="2"/>
      </rPr>
      <t xml:space="preserve"> EF (lb/day-clp)</t>
    </r>
  </si>
  <si>
    <r>
      <t>ROC/THC</t>
    </r>
    <r>
      <rPr>
        <i/>
        <vertAlign val="superscript"/>
        <sz val="11"/>
        <rFont val="Arial"/>
        <family val="2"/>
      </rPr>
      <t>e</t>
    </r>
    <r>
      <rPr>
        <i/>
        <sz val="11"/>
        <rFont val="Arial"/>
        <family val="2"/>
      </rPr>
      <t xml:space="preserve"> Ratio</t>
    </r>
  </si>
  <si>
    <r>
      <t xml:space="preserve">Refinery </t>
    </r>
    <r>
      <rPr>
        <i/>
        <vertAlign val="superscript"/>
        <sz val="11"/>
        <rFont val="Arial"/>
        <family val="2"/>
      </rPr>
      <t>c</t>
    </r>
  </si>
  <si>
    <r>
      <t xml:space="preserve">Offshore Platform </t>
    </r>
    <r>
      <rPr>
        <i/>
        <vertAlign val="superscript"/>
        <sz val="11"/>
        <rFont val="Arial"/>
        <family val="2"/>
      </rPr>
      <t>d</t>
    </r>
  </si>
  <si>
    <t>Fugitive CLP Emission Factors and ROC/THC Ratios</t>
  </si>
  <si>
    <t>Flange/Connection</t>
  </si>
  <si>
    <r>
      <t>THC Emission 
Factor (lb/day-clp)</t>
    </r>
    <r>
      <rPr>
        <i/>
        <vertAlign val="superscript"/>
        <sz val="11"/>
        <rFont val="Arial"/>
        <family val="2"/>
      </rPr>
      <t>a</t>
    </r>
  </si>
  <si>
    <r>
      <t>Control Efficiency</t>
    </r>
    <r>
      <rPr>
        <i/>
        <vertAlign val="superscript"/>
        <sz val="11"/>
        <rFont val="Arial"/>
        <family val="2"/>
      </rPr>
      <t>b,c</t>
    </r>
  </si>
  <si>
    <t>Attachment:</t>
  </si>
  <si>
    <t>Processed By:</t>
  </si>
  <si>
    <t>a.  Eaton, W.S. et al., "Fugitive Hydrocarbon Emissions From Petroleum Operations", American Petroleum Institute, Rockwell International, March 1980. See Attachment 1 for the methodology used to consolidate the API emission factors.</t>
  </si>
  <si>
    <t>b.  Harris, G.E. et al., "Frequency of Leak Occurrence and Emission Factors for Natural Gas Factors for Natural Gas Liquid Plants", EPA DCN 82-222-018-04-48, July 1982.  For oil service components, see page 3 of Attachment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</si>
</sst>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0"/>
  </numFmts>
  <fonts count="18">
    <font>
      <sz val="12"/>
      <name val="Helv"/>
    </font>
    <font>
      <sz val="10"/>
      <name val="Arial"/>
      <family val="2"/>
    </font>
    <font>
      <sz val="11"/>
      <name val="CG Times (WN)"/>
    </font>
    <font>
      <i/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56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i/>
      <vertAlign val="superscript"/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</borders>
  <cellStyleXfs count="7">
    <xf numFmtId="164" fontId="0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34">
    <xf numFmtId="164" fontId="0" fillId="0" borderId="0" xfId="0"/>
    <xf numFmtId="2" fontId="7" fillId="0" borderId="0" xfId="5" applyNumberFormat="1" applyFont="1" applyBorder="1" applyAlignment="1" applyProtection="1">
      <alignment horizontal="left" vertical="center"/>
    </xf>
    <xf numFmtId="3" fontId="11" fillId="0" borderId="11" xfId="1" applyNumberFormat="1" applyFont="1" applyBorder="1" applyAlignment="1" applyProtection="1">
      <alignment horizontal="center" vertical="center"/>
      <protection locked="0"/>
    </xf>
    <xf numFmtId="3" fontId="11" fillId="0" borderId="12" xfId="1" applyNumberFormat="1" applyFont="1" applyBorder="1" applyAlignment="1" applyProtection="1">
      <alignment horizontal="center" vertical="center"/>
      <protection locked="0"/>
    </xf>
    <xf numFmtId="3" fontId="11" fillId="0" borderId="31" xfId="1" applyNumberFormat="1" applyFont="1" applyBorder="1" applyAlignment="1" applyProtection="1">
      <alignment horizontal="center" vertical="center"/>
      <protection locked="0"/>
    </xf>
    <xf numFmtId="0" fontId="12" fillId="0" borderId="9" xfId="1" applyNumberFormat="1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 applyProtection="1">
      <alignment horizontal="center" vertical="center"/>
      <protection locked="0"/>
    </xf>
    <xf numFmtId="0" fontId="4" fillId="0" borderId="7" xfId="4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5" fillId="3" borderId="0" xfId="3" applyFont="1" applyFill="1" applyBorder="1" applyAlignment="1" applyProtection="1"/>
    <xf numFmtId="0" fontId="4" fillId="3" borderId="0" xfId="3" applyFont="1" applyFill="1" applyBorder="1" applyAlignment="1" applyProtection="1">
      <alignment vertical="center"/>
    </xf>
    <xf numFmtId="0" fontId="8" fillId="3" borderId="27" xfId="3" applyFont="1" applyFill="1" applyBorder="1" applyAlignment="1" applyProtection="1">
      <alignment horizontal="center" vertical="center"/>
    </xf>
    <xf numFmtId="0" fontId="8" fillId="3" borderId="41" xfId="3" applyFont="1" applyFill="1" applyBorder="1" applyAlignment="1" applyProtection="1">
      <alignment horizontal="center" vertical="center"/>
    </xf>
    <xf numFmtId="0" fontId="4" fillId="3" borderId="42" xfId="3" applyFont="1" applyFill="1" applyBorder="1" applyAlignment="1" applyProtection="1">
      <alignment horizontal="center" vertical="center"/>
    </xf>
    <xf numFmtId="165" fontId="4" fillId="3" borderId="13" xfId="3" applyNumberFormat="1" applyFont="1" applyFill="1" applyBorder="1" applyAlignment="1" applyProtection="1">
      <alignment horizontal="center" vertical="center"/>
    </xf>
    <xf numFmtId="2" fontId="4" fillId="3" borderId="42" xfId="3" applyNumberFormat="1" applyFont="1" applyFill="1" applyBorder="1" applyAlignment="1" applyProtection="1">
      <alignment horizontal="center" vertical="center"/>
    </xf>
    <xf numFmtId="0" fontId="4" fillId="3" borderId="17" xfId="3" applyFont="1" applyFill="1" applyBorder="1" applyAlignment="1" applyProtection="1">
      <alignment horizontal="center" vertical="center"/>
    </xf>
    <xf numFmtId="165" fontId="4" fillId="3" borderId="24" xfId="3" applyNumberFormat="1" applyFont="1" applyFill="1" applyBorder="1" applyAlignment="1" applyProtection="1">
      <alignment horizontal="center" vertical="center"/>
    </xf>
    <xf numFmtId="2" fontId="4" fillId="3" borderId="17" xfId="3" applyNumberFormat="1" applyFont="1" applyFill="1" applyBorder="1" applyAlignment="1" applyProtection="1">
      <alignment horizontal="center" vertical="center"/>
    </xf>
    <xf numFmtId="0" fontId="4" fillId="3" borderId="38" xfId="3" applyFont="1" applyFill="1" applyBorder="1" applyAlignment="1" applyProtection="1">
      <alignment horizontal="center" vertical="center"/>
    </xf>
    <xf numFmtId="165" fontId="4" fillId="3" borderId="30" xfId="3" applyNumberFormat="1" applyFont="1" applyFill="1" applyBorder="1" applyAlignment="1" applyProtection="1">
      <alignment horizontal="center" vertical="center"/>
    </xf>
    <xf numFmtId="2" fontId="4" fillId="3" borderId="38" xfId="3" applyNumberFormat="1" applyFont="1" applyFill="1" applyBorder="1" applyAlignment="1" applyProtection="1">
      <alignment horizontal="center" vertical="center"/>
    </xf>
    <xf numFmtId="0" fontId="4" fillId="3" borderId="20" xfId="3" applyFont="1" applyFill="1" applyBorder="1" applyAlignment="1" applyProtection="1">
      <alignment horizontal="center" vertical="center"/>
    </xf>
    <xf numFmtId="165" fontId="4" fillId="3" borderId="43" xfId="3" applyNumberFormat="1" applyFont="1" applyFill="1" applyBorder="1" applyAlignment="1" applyProtection="1">
      <alignment horizontal="center" vertical="center"/>
    </xf>
    <xf numFmtId="2" fontId="4" fillId="3" borderId="20" xfId="3" applyNumberFormat="1" applyFont="1" applyFill="1" applyBorder="1" applyAlignment="1" applyProtection="1">
      <alignment horizontal="center" vertical="center"/>
    </xf>
    <xf numFmtId="0" fontId="4" fillId="3" borderId="18" xfId="3" applyFont="1" applyFill="1" applyBorder="1" applyAlignment="1" applyProtection="1">
      <alignment horizontal="center" vertical="center"/>
    </xf>
    <xf numFmtId="165" fontId="4" fillId="3" borderId="44" xfId="3" applyNumberFormat="1" applyFont="1" applyFill="1" applyBorder="1" applyAlignment="1" applyProtection="1">
      <alignment horizontal="center" vertical="center"/>
    </xf>
    <xf numFmtId="2" fontId="4" fillId="3" borderId="18" xfId="3" applyNumberFormat="1" applyFont="1" applyFill="1" applyBorder="1" applyAlignment="1" applyProtection="1">
      <alignment horizontal="center" vertical="center"/>
    </xf>
    <xf numFmtId="0" fontId="4" fillId="3" borderId="0" xfId="3" applyFont="1" applyFill="1" applyAlignment="1" applyProtection="1">
      <alignment vertical="center"/>
    </xf>
    <xf numFmtId="0" fontId="3" fillId="3" borderId="0" xfId="3" applyFont="1" applyFill="1" applyAlignment="1" applyProtection="1">
      <alignment vertical="center"/>
    </xf>
    <xf numFmtId="0" fontId="1" fillId="3" borderId="0" xfId="3" applyFont="1" applyFill="1" applyAlignment="1" applyProtection="1">
      <alignment vertical="center"/>
    </xf>
    <xf numFmtId="0" fontId="1" fillId="3" borderId="0" xfId="3" applyFont="1" applyFill="1" applyProtection="1"/>
    <xf numFmtId="0" fontId="4" fillId="0" borderId="4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0" xfId="4" quotePrefix="1" applyFont="1" applyBorder="1" applyAlignment="1" applyProtection="1">
      <alignment horizontal="left" vertical="center"/>
    </xf>
    <xf numFmtId="164" fontId="16" fillId="3" borderId="0" xfId="0" applyFont="1" applyFill="1" applyProtection="1"/>
    <xf numFmtId="0" fontId="4" fillId="0" borderId="0" xfId="4" applyFont="1" applyBorder="1" applyAlignment="1" applyProtection="1">
      <alignment horizontal="left" vertical="center"/>
    </xf>
    <xf numFmtId="0" fontId="4" fillId="0" borderId="6" xfId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8" xfId="1" applyFont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/>
    </xf>
    <xf numFmtId="0" fontId="4" fillId="0" borderId="3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25" xfId="1" applyFont="1" applyFill="1" applyBorder="1" applyAlignment="1" applyProtection="1">
      <alignment horizontal="center" vertical="center" wrapText="1"/>
    </xf>
    <xf numFmtId="164" fontId="14" fillId="3" borderId="0" xfId="0" applyFont="1" applyFill="1" applyProtection="1"/>
    <xf numFmtId="165" fontId="4" fillId="3" borderId="11" xfId="1" applyNumberFormat="1" applyFont="1" applyFill="1" applyBorder="1" applyAlignment="1" applyProtection="1">
      <alignment horizontal="center" vertical="center"/>
    </xf>
    <xf numFmtId="4" fontId="4" fillId="3" borderId="11" xfId="1" applyNumberFormat="1" applyFont="1" applyFill="1" applyBorder="1" applyAlignment="1" applyProtection="1">
      <alignment horizontal="center" vertical="center"/>
    </xf>
    <xf numFmtId="4" fontId="4" fillId="0" borderId="11" xfId="1" applyNumberFormat="1" applyFont="1" applyBorder="1" applyAlignment="1" applyProtection="1">
      <alignment horizontal="center" vertical="center"/>
    </xf>
    <xf numFmtId="2" fontId="4" fillId="0" borderId="11" xfId="1" applyNumberFormat="1" applyFont="1" applyBorder="1" applyAlignment="1" applyProtection="1">
      <alignment horizontal="center" vertical="center"/>
    </xf>
    <xf numFmtId="165" fontId="4" fillId="3" borderId="12" xfId="1" applyNumberFormat="1" applyFont="1" applyFill="1" applyBorder="1" applyAlignment="1" applyProtection="1">
      <alignment horizontal="center" vertical="center"/>
    </xf>
    <xf numFmtId="4" fontId="4" fillId="0" borderId="12" xfId="1" applyNumberFormat="1" applyFont="1" applyBorder="1" applyAlignment="1" applyProtection="1">
      <alignment horizontal="center" vertical="center"/>
    </xf>
    <xf numFmtId="2" fontId="4" fillId="0" borderId="12" xfId="1" applyNumberFormat="1" applyFont="1" applyBorder="1" applyAlignment="1" applyProtection="1">
      <alignment horizontal="center" vertical="center"/>
    </xf>
    <xf numFmtId="0" fontId="15" fillId="3" borderId="0" xfId="3" applyFont="1" applyFill="1" applyProtection="1"/>
    <xf numFmtId="0" fontId="4" fillId="0" borderId="0" xfId="3" applyFont="1" applyProtection="1"/>
    <xf numFmtId="0" fontId="4" fillId="0" borderId="0" xfId="1" applyFont="1" applyBorder="1" applyAlignment="1" applyProtection="1">
      <alignment vertical="center"/>
    </xf>
    <xf numFmtId="4" fontId="4" fillId="3" borderId="12" xfId="1" applyNumberFormat="1" applyFont="1" applyFill="1" applyBorder="1" applyAlignment="1" applyProtection="1">
      <alignment horizontal="center" vertical="center"/>
    </xf>
    <xf numFmtId="4" fontId="4" fillId="3" borderId="31" xfId="1" applyNumberFormat="1" applyFont="1" applyFill="1" applyBorder="1" applyAlignment="1" applyProtection="1">
      <alignment horizontal="center" vertical="center"/>
    </xf>
    <xf numFmtId="4" fontId="4" fillId="0" borderId="31" xfId="1" applyNumberFormat="1" applyFont="1" applyBorder="1" applyAlignment="1" applyProtection="1">
      <alignment horizontal="center" vertical="center"/>
    </xf>
    <xf numFmtId="2" fontId="4" fillId="0" borderId="31" xfId="1" applyNumberFormat="1" applyFont="1" applyBorder="1" applyAlignment="1" applyProtection="1">
      <alignment horizontal="center" vertical="center"/>
    </xf>
    <xf numFmtId="3" fontId="5" fillId="0" borderId="28" xfId="1" applyNumberFormat="1" applyFont="1" applyBorder="1" applyAlignment="1" applyProtection="1">
      <alignment horizontal="center" vertical="center"/>
    </xf>
    <xf numFmtId="0" fontId="5" fillId="2" borderId="28" xfId="1" applyFont="1" applyFill="1" applyBorder="1" applyAlignment="1" applyProtection="1">
      <alignment horizontal="center" vertical="center"/>
    </xf>
    <xf numFmtId="4" fontId="5" fillId="2" borderId="28" xfId="1" applyNumberFormat="1" applyFont="1" applyFill="1" applyBorder="1" applyAlignment="1" applyProtection="1">
      <alignment horizontal="center" vertical="center"/>
    </xf>
    <xf numFmtId="4" fontId="5" fillId="0" borderId="28" xfId="1" applyNumberFormat="1" applyFont="1" applyBorder="1" applyAlignment="1" applyProtection="1">
      <alignment horizontal="center" vertical="center"/>
    </xf>
    <xf numFmtId="2" fontId="5" fillId="0" borderId="28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left" vertical="center"/>
    </xf>
    <xf numFmtId="2" fontId="4" fillId="0" borderId="0" xfId="1" applyNumberFormat="1" applyFont="1" applyBorder="1" applyAlignment="1" applyProtection="1">
      <alignment horizontal="left" vertical="center"/>
    </xf>
    <xf numFmtId="4" fontId="4" fillId="0" borderId="0" xfId="1" applyNumberFormat="1" applyFont="1" applyBorder="1" applyAlignment="1" applyProtection="1">
      <alignment horizontal="left" vertical="center"/>
    </xf>
    <xf numFmtId="3" fontId="4" fillId="0" borderId="2" xfId="1" applyNumberFormat="1" applyFont="1" applyBorder="1" applyAlignment="1" applyProtection="1">
      <alignment horizontal="left" vertical="center"/>
    </xf>
    <xf numFmtId="2" fontId="4" fillId="0" borderId="2" xfId="1" applyNumberFormat="1" applyFont="1" applyBorder="1" applyAlignment="1" applyProtection="1">
      <alignment horizontal="left" vertical="center"/>
    </xf>
    <xf numFmtId="4" fontId="4" fillId="0" borderId="2" xfId="1" applyNumberFormat="1" applyFont="1" applyBorder="1" applyAlignment="1" applyProtection="1">
      <alignment horizontal="left" vertical="center"/>
    </xf>
    <xf numFmtId="2" fontId="4" fillId="3" borderId="11" xfId="1" applyNumberFormat="1" applyFont="1" applyFill="1" applyBorder="1" applyAlignment="1" applyProtection="1">
      <alignment horizontal="center" vertical="center"/>
    </xf>
    <xf numFmtId="2" fontId="4" fillId="3" borderId="12" xfId="1" applyNumberFormat="1" applyFont="1" applyFill="1" applyBorder="1" applyAlignment="1" applyProtection="1">
      <alignment horizontal="center" vertical="center"/>
    </xf>
    <xf numFmtId="3" fontId="4" fillId="0" borderId="28" xfId="1" applyNumberFormat="1" applyFont="1" applyBorder="1" applyAlignment="1" applyProtection="1">
      <alignment horizontal="center" vertical="center"/>
    </xf>
    <xf numFmtId="0" fontId="4" fillId="2" borderId="28" xfId="1" applyFont="1" applyFill="1" applyBorder="1" applyAlignment="1" applyProtection="1">
      <alignment horizontal="center" vertical="center"/>
    </xf>
    <xf numFmtId="2" fontId="4" fillId="2" borderId="28" xfId="1" applyNumberFormat="1" applyFont="1" applyFill="1" applyBorder="1" applyAlignment="1" applyProtection="1">
      <alignment horizontal="center" vertical="center"/>
    </xf>
    <xf numFmtId="2" fontId="4" fillId="0" borderId="28" xfId="1" applyNumberFormat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3" fontId="4" fillId="0" borderId="32" xfId="1" applyNumberFormat="1" applyFont="1" applyBorder="1" applyAlignment="1" applyProtection="1">
      <alignment horizontal="left" vertical="center"/>
    </xf>
    <xf numFmtId="0" fontId="4" fillId="0" borderId="32" xfId="1" applyFont="1" applyBorder="1" applyAlignment="1" applyProtection="1">
      <alignment horizontal="left" vertical="center"/>
    </xf>
    <xf numFmtId="2" fontId="4" fillId="0" borderId="32" xfId="1" applyNumberFormat="1" applyFont="1" applyBorder="1" applyAlignment="1" applyProtection="1">
      <alignment horizontal="left" vertical="center"/>
    </xf>
    <xf numFmtId="165" fontId="4" fillId="0" borderId="32" xfId="1" applyNumberFormat="1" applyFont="1" applyBorder="1" applyAlignment="1" applyProtection="1">
      <alignment horizontal="left" vertical="center"/>
    </xf>
    <xf numFmtId="3" fontId="5" fillId="0" borderId="12" xfId="1" applyNumberFormat="1" applyFont="1" applyBorder="1" applyAlignment="1" applyProtection="1">
      <alignment horizontal="center" vertical="center"/>
    </xf>
    <xf numFmtId="2" fontId="4" fillId="2" borderId="12" xfId="1" applyNumberFormat="1" applyFont="1" applyFill="1" applyBorder="1" applyAlignment="1" applyProtection="1">
      <alignment horizontal="center" vertical="center"/>
    </xf>
    <xf numFmtId="2" fontId="5" fillId="0" borderId="12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4" fillId="0" borderId="7" xfId="6" quotePrefix="1" applyFont="1" applyBorder="1" applyAlignment="1" applyProtection="1">
      <alignment horizontal="left" vertical="center"/>
    </xf>
    <xf numFmtId="0" fontId="4" fillId="0" borderId="7" xfId="4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3" borderId="33" xfId="3" applyFont="1" applyFill="1" applyBorder="1" applyAlignment="1" applyProtection="1">
      <alignment horizontal="center"/>
    </xf>
    <xf numFmtId="0" fontId="5" fillId="3" borderId="19" xfId="3" applyFont="1" applyFill="1" applyBorder="1" applyAlignment="1" applyProtection="1">
      <alignment horizontal="center"/>
    </xf>
    <xf numFmtId="0" fontId="5" fillId="3" borderId="20" xfId="3" applyFont="1" applyFill="1" applyBorder="1" applyAlignment="1" applyProtection="1">
      <alignment horizontal="center"/>
    </xf>
    <xf numFmtId="0" fontId="8" fillId="3" borderId="34" xfId="3" applyFont="1" applyFill="1" applyBorder="1" applyAlignment="1" applyProtection="1">
      <alignment horizontal="center"/>
    </xf>
    <xf numFmtId="0" fontId="8" fillId="3" borderId="45" xfId="3" applyFont="1" applyFill="1" applyBorder="1" applyAlignment="1" applyProtection="1">
      <alignment horizontal="center"/>
    </xf>
    <xf numFmtId="0" fontId="4" fillId="3" borderId="45" xfId="3" applyFont="1" applyFill="1" applyBorder="1" applyAlignment="1" applyProtection="1">
      <alignment horizontal="center"/>
    </xf>
    <xf numFmtId="0" fontId="4" fillId="3" borderId="39" xfId="3" applyFont="1" applyFill="1" applyBorder="1" applyAlignment="1" applyProtection="1">
      <alignment horizontal="center" vertical="center"/>
    </xf>
    <xf numFmtId="0" fontId="4" fillId="3" borderId="36" xfId="3" applyFont="1" applyFill="1" applyBorder="1" applyAlignment="1" applyProtection="1">
      <alignment horizontal="center" vertical="center"/>
    </xf>
    <xf numFmtId="0" fontId="4" fillId="3" borderId="37" xfId="3" applyFont="1" applyFill="1" applyBorder="1" applyAlignment="1" applyProtection="1">
      <alignment horizontal="center" vertical="center"/>
    </xf>
    <xf numFmtId="0" fontId="8" fillId="3" borderId="38" xfId="3" applyFont="1" applyFill="1" applyBorder="1" applyAlignment="1" applyProtection="1">
      <alignment horizontal="center" vertical="center"/>
    </xf>
    <xf numFmtId="0" fontId="8" fillId="3" borderId="46" xfId="3" applyFont="1" applyFill="1" applyBorder="1" applyAlignment="1" applyProtection="1">
      <alignment horizontal="center" vertical="center"/>
    </xf>
    <xf numFmtId="0" fontId="8" fillId="3" borderId="35" xfId="3" applyFont="1" applyFill="1" applyBorder="1" applyAlignment="1" applyProtection="1">
      <alignment horizontal="center" vertical="center"/>
    </xf>
    <xf numFmtId="0" fontId="8" fillId="3" borderId="40" xfId="3" applyFont="1" applyFill="1" applyBorder="1" applyAlignment="1" applyProtection="1">
      <alignment horizontal="center" vertical="center"/>
    </xf>
    <xf numFmtId="0" fontId="4" fillId="0" borderId="23" xfId="2" applyFont="1" applyBorder="1" applyAlignment="1" applyProtection="1">
      <alignment horizontal="left" vertical="center"/>
    </xf>
    <xf numFmtId="0" fontId="4" fillId="0" borderId="24" xfId="2" applyFont="1" applyBorder="1" applyAlignment="1" applyProtection="1">
      <alignment horizontal="left" vertical="center"/>
    </xf>
    <xf numFmtId="0" fontId="4" fillId="0" borderId="23" xfId="2" quotePrefix="1" applyFont="1" applyBorder="1" applyAlignment="1" applyProtection="1">
      <alignment horizontal="left" vertical="center"/>
    </xf>
    <xf numFmtId="0" fontId="4" fillId="0" borderId="24" xfId="2" quotePrefix="1" applyFont="1" applyBorder="1" applyAlignment="1" applyProtection="1">
      <alignment horizontal="left" vertical="center"/>
    </xf>
    <xf numFmtId="0" fontId="9" fillId="0" borderId="14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8" fillId="0" borderId="26" xfId="1" applyFont="1" applyFill="1" applyBorder="1" applyAlignment="1" applyProtection="1">
      <alignment horizontal="center" vertical="center" wrapText="1"/>
    </xf>
    <xf numFmtId="0" fontId="8" fillId="0" borderId="27" xfId="1" applyFont="1" applyFill="1" applyBorder="1" applyAlignment="1" applyProtection="1">
      <alignment horizontal="center" vertical="center" wrapText="1"/>
    </xf>
    <xf numFmtId="0" fontId="4" fillId="0" borderId="10" xfId="2" applyFont="1" applyBorder="1" applyAlignment="1" applyProtection="1">
      <alignment horizontal="left" vertical="center"/>
    </xf>
    <xf numFmtId="0" fontId="4" fillId="0" borderId="13" xfId="2" applyFont="1" applyBorder="1" applyAlignment="1" applyProtection="1">
      <alignment horizontal="left" vertical="center"/>
    </xf>
    <xf numFmtId="0" fontId="4" fillId="0" borderId="23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left" vertical="center"/>
    </xf>
    <xf numFmtId="0" fontId="4" fillId="0" borderId="29" xfId="1" applyFont="1" applyBorder="1" applyAlignment="1" applyProtection="1">
      <alignment horizontal="left" vertical="center"/>
    </xf>
    <xf numFmtId="0" fontId="4" fillId="0" borderId="30" xfId="1" applyFont="1" applyBorder="1" applyAlignment="1" applyProtection="1">
      <alignment horizontal="left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8" fillId="0" borderId="25" xfId="1" applyFont="1" applyFill="1" applyBorder="1" applyAlignment="1" applyProtection="1">
      <alignment horizontal="center" vertical="center" wrapText="1"/>
    </xf>
    <xf numFmtId="0" fontId="5" fillId="0" borderId="28" xfId="1" applyFont="1" applyBorder="1" applyAlignment="1" applyProtection="1">
      <alignment horizontal="center" vertical="center"/>
    </xf>
    <xf numFmtId="0" fontId="5" fillId="0" borderId="23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</cellXfs>
  <cellStyles count="7">
    <cellStyle name="Normal" xfId="0" builtinId="0"/>
    <cellStyle name="Normal 2 2" xfId="5"/>
    <cellStyle name="Normal_CMPFUG" xfId="1"/>
    <cellStyle name="Normal_FHC Control Factors (ver 2.0) " xfId="2"/>
    <cellStyle name="Normal_fhc-kvb5" xfId="6"/>
    <cellStyle name="Normal_Flare Calcs" xfId="4"/>
    <cellStyle name="Normal_TABLE_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ENGR\WP\oil&amp;gas\Exxon%20-%20SYU%20Project\Permit-Renewals\Pt70-Permits-Calcs-2003\Calcs%202003%20Renewal\HAR%20PTO%2010183%20Cal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TANK-2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\Groups\GROUP\ENGR\LIBRARY\SOFTWARE\DRAFT\TANK-2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F"/>
      <sheetName val="Short-Term"/>
      <sheetName val="Long-Term"/>
      <sheetName val="Total"/>
      <sheetName val="Federal PTE"/>
      <sheetName val="Exempt"/>
      <sheetName val="Variables"/>
      <sheetName val="Fuel Use Limits"/>
      <sheetName val="NEI-PTE Incre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C6">
            <v>2524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A"/>
    </sheetNames>
    <definedNames>
      <definedName name="Module2.printsheet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NK-2B"/>
    </sheetNames>
    <definedNames>
      <definedName name="Module2.printshee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showGridLines="0" tabSelected="1" zoomScale="80" zoomScaleNormal="80" zoomScaleSheetLayoutView="75" workbookViewId="0">
      <selection activeCell="D4" sqref="D4"/>
    </sheetView>
  </sheetViews>
  <sheetFormatPr defaultRowHeight="15" customHeight="1"/>
  <cols>
    <col min="1" max="2" width="2.77734375" style="9" customWidth="1"/>
    <col min="3" max="3" width="13.5546875" style="9" customWidth="1"/>
    <col min="4" max="4" width="24.77734375" style="9" customWidth="1"/>
    <col min="5" max="5" width="17.5546875" style="9" customWidth="1"/>
    <col min="6" max="6" width="15.5546875" style="9" customWidth="1"/>
    <col min="7" max="7" width="9.44140625" style="9" customWidth="1"/>
    <col min="8" max="8" width="15.33203125" style="9" customWidth="1"/>
    <col min="9" max="9" width="14" style="9" customWidth="1"/>
    <col min="10" max="10" width="13.88671875" style="9" customWidth="1"/>
    <col min="11" max="11" width="14.44140625" style="9" customWidth="1"/>
    <col min="12" max="12" width="16.44140625" style="9" customWidth="1"/>
    <col min="13" max="13" width="15.5546875" style="9" customWidth="1"/>
    <col min="14" max="15" width="2.77734375" style="9" customWidth="1"/>
    <col min="16" max="16" width="8.33203125" style="9" customWidth="1"/>
    <col min="17" max="17" width="21.44140625" style="9" hidden="1" customWidth="1"/>
    <col min="18" max="18" width="17.109375" style="9" hidden="1" customWidth="1"/>
    <col min="19" max="26" width="16.77734375" style="9" hidden="1" customWidth="1"/>
    <col min="27" max="28" width="0" style="9" hidden="1" customWidth="1"/>
    <col min="29" max="16384" width="8.88671875" style="9"/>
  </cols>
  <sheetData>
    <row r="1" spans="2:34" ht="15" customHeight="1" thickBot="1"/>
    <row r="2" spans="2:34" ht="22.5" customHeight="1" thickBot="1">
      <c r="B2" s="117" t="s">
        <v>55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Q2" s="8" t="s">
        <v>58</v>
      </c>
    </row>
    <row r="3" spans="2:34" ht="15" customHeight="1" thickBot="1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2:34" ht="15" customHeight="1">
      <c r="B4" s="33"/>
      <c r="C4" s="36" t="s">
        <v>76</v>
      </c>
      <c r="D4" s="97"/>
      <c r="E4" s="34"/>
      <c r="F4" s="34"/>
      <c r="G4" s="34"/>
      <c r="H4" s="34"/>
      <c r="I4" s="34"/>
      <c r="J4" s="34"/>
      <c r="K4" s="34"/>
      <c r="L4" s="34"/>
      <c r="M4" s="34"/>
      <c r="N4" s="35"/>
      <c r="Q4" s="100" t="s">
        <v>72</v>
      </c>
      <c r="R4" s="101"/>
      <c r="S4" s="101"/>
      <c r="T4" s="101"/>
      <c r="U4" s="101"/>
      <c r="V4" s="101"/>
      <c r="W4" s="101"/>
      <c r="X4" s="101"/>
      <c r="Y4" s="101"/>
      <c r="Z4" s="102"/>
      <c r="AA4" s="10"/>
      <c r="AB4" s="10"/>
      <c r="AC4" s="10"/>
      <c r="AD4" s="10"/>
      <c r="AE4" s="10"/>
      <c r="AF4" s="37"/>
      <c r="AG4" s="37"/>
      <c r="AH4" s="37"/>
    </row>
    <row r="5" spans="2:34" ht="15" customHeight="1">
      <c r="B5" s="33"/>
      <c r="C5" s="38" t="s">
        <v>42</v>
      </c>
      <c r="D5" s="97"/>
      <c r="E5" s="34"/>
      <c r="F5" s="34"/>
      <c r="G5" s="34"/>
      <c r="H5" s="34"/>
      <c r="I5" s="34"/>
      <c r="J5" s="34"/>
      <c r="K5" s="34"/>
      <c r="L5" s="34"/>
      <c r="M5" s="34"/>
      <c r="N5" s="35"/>
      <c r="Q5" s="111" t="s">
        <v>11</v>
      </c>
      <c r="R5" s="109" t="s">
        <v>67</v>
      </c>
      <c r="S5" s="103" t="s">
        <v>66</v>
      </c>
      <c r="T5" s="104"/>
      <c r="U5" s="105" t="s">
        <v>65</v>
      </c>
      <c r="V5" s="105"/>
      <c r="W5" s="104" t="s">
        <v>70</v>
      </c>
      <c r="X5" s="104"/>
      <c r="Y5" s="104" t="s">
        <v>71</v>
      </c>
      <c r="Z5" s="104"/>
      <c r="AA5" s="11"/>
      <c r="AB5" s="11"/>
      <c r="AC5" s="11"/>
      <c r="AD5" s="11"/>
      <c r="AE5" s="11"/>
      <c r="AF5" s="37"/>
      <c r="AG5" s="37"/>
      <c r="AH5" s="37"/>
    </row>
    <row r="6" spans="2:34" ht="15" customHeight="1" thickBot="1">
      <c r="B6" s="33"/>
      <c r="C6" s="38" t="s">
        <v>43</v>
      </c>
      <c r="D6" s="99"/>
      <c r="E6" s="34"/>
      <c r="F6" s="34"/>
      <c r="G6" s="34"/>
      <c r="H6" s="34"/>
      <c r="I6" s="34"/>
      <c r="J6" s="34"/>
      <c r="K6" s="34"/>
      <c r="L6" s="34"/>
      <c r="M6" s="34"/>
      <c r="N6" s="35"/>
      <c r="Q6" s="112"/>
      <c r="R6" s="110"/>
      <c r="S6" s="12" t="s">
        <v>68</v>
      </c>
      <c r="T6" s="13" t="s">
        <v>69</v>
      </c>
      <c r="U6" s="12" t="s">
        <v>68</v>
      </c>
      <c r="V6" s="13" t="s">
        <v>69</v>
      </c>
      <c r="W6" s="12" t="s">
        <v>68</v>
      </c>
      <c r="X6" s="13" t="s">
        <v>69</v>
      </c>
      <c r="Y6" s="12" t="s">
        <v>68</v>
      </c>
      <c r="Z6" s="13" t="s">
        <v>69</v>
      </c>
      <c r="AA6" s="11"/>
      <c r="AB6" s="11"/>
      <c r="AC6" s="11"/>
      <c r="AD6" s="11"/>
      <c r="AE6" s="11"/>
      <c r="AF6" s="37"/>
      <c r="AG6" s="37"/>
      <c r="AH6" s="37"/>
    </row>
    <row r="7" spans="2:34" ht="15" customHeight="1" thickTop="1" thickBot="1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  <c r="Q7" s="107" t="s">
        <v>64</v>
      </c>
      <c r="R7" s="14" t="s">
        <v>12</v>
      </c>
      <c r="S7" s="15">
        <v>0.29499999999999998</v>
      </c>
      <c r="T7" s="14">
        <v>0.31</v>
      </c>
      <c r="U7" s="15">
        <v>1.0580000000000001</v>
      </c>
      <c r="V7" s="16">
        <v>0.38</v>
      </c>
      <c r="W7" s="15">
        <v>1.42</v>
      </c>
      <c r="X7" s="14">
        <v>0.99</v>
      </c>
      <c r="Y7" s="15">
        <v>0.223</v>
      </c>
      <c r="Z7" s="14">
        <v>0.33</v>
      </c>
      <c r="AA7" s="11"/>
      <c r="AB7" s="11"/>
      <c r="AC7" s="11"/>
      <c r="AD7" s="11"/>
      <c r="AE7" s="11"/>
      <c r="AF7" s="37"/>
      <c r="AG7" s="37"/>
      <c r="AH7" s="37"/>
    </row>
    <row r="8" spans="2:34" ht="15" customHeight="1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  <c r="Q8" s="107"/>
      <c r="R8" s="17" t="s">
        <v>73</v>
      </c>
      <c r="S8" s="18">
        <v>7.0000000000000007E-2</v>
      </c>
      <c r="T8" s="17">
        <v>0.31</v>
      </c>
      <c r="U8" s="18">
        <v>5.8000000000000003E-2</v>
      </c>
      <c r="V8" s="19">
        <v>0.43</v>
      </c>
      <c r="W8" s="18">
        <v>1.34E-2</v>
      </c>
      <c r="X8" s="17">
        <v>0.99</v>
      </c>
      <c r="Y8" s="18">
        <v>0.223</v>
      </c>
      <c r="Z8" s="17">
        <v>0.33</v>
      </c>
      <c r="AA8" s="11"/>
      <c r="AB8" s="11"/>
      <c r="AC8" s="11"/>
      <c r="AD8" s="11"/>
      <c r="AE8" s="11"/>
      <c r="AF8" s="37"/>
      <c r="AG8" s="37"/>
      <c r="AH8" s="37"/>
    </row>
    <row r="9" spans="2:34" ht="15" customHeight="1">
      <c r="B9" s="33"/>
      <c r="C9" s="42" t="s">
        <v>45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5"/>
      <c r="Q9" s="107"/>
      <c r="R9" s="17" t="s">
        <v>13</v>
      </c>
      <c r="S9" s="18">
        <v>2.1429999999999998</v>
      </c>
      <c r="T9" s="17">
        <v>0.31</v>
      </c>
      <c r="U9" s="18">
        <v>10.794</v>
      </c>
      <c r="V9" s="19">
        <v>0.2</v>
      </c>
      <c r="W9" s="18">
        <v>33.6</v>
      </c>
      <c r="X9" s="17">
        <v>0.99</v>
      </c>
      <c r="Y9" s="18">
        <v>0.223</v>
      </c>
      <c r="Z9" s="17">
        <v>0.33</v>
      </c>
      <c r="AA9" s="11"/>
      <c r="AB9" s="11"/>
      <c r="AC9" s="11"/>
      <c r="AD9" s="11"/>
      <c r="AE9" s="11"/>
      <c r="AF9" s="37"/>
      <c r="AG9" s="37"/>
      <c r="AH9" s="37"/>
    </row>
    <row r="10" spans="2:34" ht="15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Q10" s="107"/>
      <c r="R10" s="17" t="s">
        <v>14</v>
      </c>
      <c r="S10" s="18">
        <v>1.123</v>
      </c>
      <c r="T10" s="17">
        <v>0.31</v>
      </c>
      <c r="U10" s="18">
        <v>3.3</v>
      </c>
      <c r="V10" s="19">
        <v>0.79</v>
      </c>
      <c r="W10" s="18">
        <v>6</v>
      </c>
      <c r="X10" s="17">
        <v>0.99</v>
      </c>
      <c r="Y10" s="18">
        <v>0.223</v>
      </c>
      <c r="Z10" s="17">
        <v>0.33</v>
      </c>
      <c r="AA10" s="11"/>
      <c r="AB10" s="11"/>
      <c r="AC10" s="11"/>
      <c r="AD10" s="11"/>
      <c r="AE10" s="11"/>
      <c r="AF10" s="37"/>
      <c r="AG10" s="37"/>
      <c r="AH10" s="37"/>
    </row>
    <row r="11" spans="2:34" ht="15" customHeight="1" thickBot="1">
      <c r="B11" s="33"/>
      <c r="C11" s="43" t="s">
        <v>48</v>
      </c>
      <c r="D11" s="1"/>
      <c r="E11" s="1"/>
      <c r="F11" s="34"/>
      <c r="G11" s="34"/>
      <c r="H11" s="34"/>
      <c r="I11" s="34"/>
      <c r="J11" s="34"/>
      <c r="K11" s="34"/>
      <c r="L11" s="34"/>
      <c r="M11" s="34"/>
      <c r="N11" s="35"/>
      <c r="Q11" s="108"/>
      <c r="R11" s="20" t="s">
        <v>15</v>
      </c>
      <c r="S11" s="21">
        <v>6.67</v>
      </c>
      <c r="T11" s="20">
        <v>0.31</v>
      </c>
      <c r="U11" s="21">
        <v>9.9469999999999992</v>
      </c>
      <c r="V11" s="22">
        <v>7.0000000000000007E-2</v>
      </c>
      <c r="W11" s="21">
        <v>8.64</v>
      </c>
      <c r="X11" s="20">
        <v>0.99</v>
      </c>
      <c r="Y11" s="21">
        <v>0.223</v>
      </c>
      <c r="Z11" s="20">
        <v>0.33</v>
      </c>
      <c r="AA11" s="11"/>
      <c r="AB11" s="11"/>
      <c r="AC11" s="11"/>
      <c r="AD11" s="11"/>
      <c r="AE11" s="11"/>
      <c r="AF11" s="37"/>
      <c r="AG11" s="37"/>
      <c r="AH11" s="37"/>
    </row>
    <row r="12" spans="2:34" ht="15" customHeight="1">
      <c r="B12" s="33"/>
      <c r="C12" s="44" t="s">
        <v>0</v>
      </c>
      <c r="D12" s="5" t="s">
        <v>44</v>
      </c>
      <c r="E12" s="44" t="s">
        <v>1</v>
      </c>
      <c r="F12" s="6"/>
      <c r="G12" s="45" t="s">
        <v>2</v>
      </c>
      <c r="H12" s="6"/>
      <c r="I12" s="44" t="s">
        <v>3</v>
      </c>
      <c r="J12" s="6"/>
      <c r="K12" s="46"/>
      <c r="L12" s="34"/>
      <c r="M12" s="34"/>
      <c r="N12" s="35"/>
      <c r="Q12" s="106" t="s">
        <v>63</v>
      </c>
      <c r="R12" s="23" t="s">
        <v>12</v>
      </c>
      <c r="S12" s="24">
        <v>4.1000000000000003E-3</v>
      </c>
      <c r="T12" s="23">
        <v>0.56000000000000005</v>
      </c>
      <c r="U12" s="24">
        <v>0.43059999999999998</v>
      </c>
      <c r="V12" s="25">
        <v>0.33</v>
      </c>
      <c r="W12" s="24">
        <v>1.2E-2</v>
      </c>
      <c r="X12" s="23">
        <v>0.99</v>
      </c>
      <c r="Y12" s="24">
        <v>1.3299999999999999E-2</v>
      </c>
      <c r="Z12" s="23">
        <v>0.33</v>
      </c>
      <c r="AA12" s="11"/>
      <c r="AB12" s="11"/>
      <c r="AC12" s="11"/>
      <c r="AD12" s="11"/>
      <c r="AE12" s="11"/>
      <c r="AF12" s="37"/>
      <c r="AG12" s="37"/>
      <c r="AH12" s="37"/>
    </row>
    <row r="13" spans="2:34" ht="15" customHeight="1" thickBot="1">
      <c r="B13" s="33"/>
      <c r="C13" s="46"/>
      <c r="D13" s="46"/>
      <c r="E13" s="46"/>
      <c r="F13" s="46"/>
      <c r="G13" s="34"/>
      <c r="H13" s="34"/>
      <c r="I13" s="34"/>
      <c r="J13" s="34"/>
      <c r="K13" s="34"/>
      <c r="L13" s="34"/>
      <c r="M13" s="34"/>
      <c r="N13" s="35"/>
      <c r="Q13" s="107"/>
      <c r="R13" s="17" t="s">
        <v>73</v>
      </c>
      <c r="S13" s="18">
        <v>2E-3</v>
      </c>
      <c r="T13" s="17">
        <v>0.56000000000000005</v>
      </c>
      <c r="U13" s="18">
        <v>6.9400000000000003E-2</v>
      </c>
      <c r="V13" s="19">
        <v>0.33</v>
      </c>
      <c r="W13" s="18">
        <v>1.34E-2</v>
      </c>
      <c r="X13" s="17">
        <v>0.99</v>
      </c>
      <c r="Y13" s="18">
        <v>1.3299999999999999E-2</v>
      </c>
      <c r="Z13" s="17">
        <v>0.33</v>
      </c>
      <c r="AA13" s="11"/>
      <c r="AB13" s="11"/>
      <c r="AC13" s="11"/>
      <c r="AD13" s="11"/>
      <c r="AE13" s="11"/>
      <c r="AF13" s="37"/>
      <c r="AG13" s="37"/>
      <c r="AH13" s="37"/>
    </row>
    <row r="14" spans="2:34" ht="15" customHeight="1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Q14" s="107"/>
      <c r="R14" s="17" t="s">
        <v>14</v>
      </c>
      <c r="S14" s="18">
        <v>3.8999999999999998E-3</v>
      </c>
      <c r="T14" s="17">
        <v>0.56000000000000005</v>
      </c>
      <c r="U14" s="18">
        <v>1.3080000000000001</v>
      </c>
      <c r="V14" s="19">
        <v>0.33</v>
      </c>
      <c r="W14" s="18">
        <v>1.1040000000000001</v>
      </c>
      <c r="X14" s="17">
        <v>0.99</v>
      </c>
      <c r="Y14" s="18">
        <v>1.3299999999999999E-2</v>
      </c>
      <c r="Z14" s="17">
        <v>0.33</v>
      </c>
      <c r="AA14" s="11"/>
      <c r="AB14" s="11"/>
      <c r="AC14" s="11"/>
      <c r="AD14" s="11"/>
      <c r="AE14" s="11"/>
      <c r="AF14" s="37"/>
      <c r="AG14" s="37"/>
      <c r="AH14" s="37"/>
    </row>
    <row r="15" spans="2:34" ht="15" customHeight="1" thickBot="1">
      <c r="B15" s="33"/>
      <c r="C15" s="50" t="s">
        <v>57</v>
      </c>
      <c r="D15" s="46"/>
      <c r="E15" s="46"/>
      <c r="F15" s="46"/>
      <c r="G15" s="34"/>
      <c r="H15" s="34"/>
      <c r="I15" s="34"/>
      <c r="J15" s="34"/>
      <c r="K15" s="34"/>
      <c r="L15" s="34"/>
      <c r="M15" s="34"/>
      <c r="N15" s="35"/>
      <c r="Q15" s="108"/>
      <c r="R15" s="26" t="s">
        <v>15</v>
      </c>
      <c r="S15" s="27">
        <v>0.26700000000000002</v>
      </c>
      <c r="T15" s="26">
        <v>0.56000000000000005</v>
      </c>
      <c r="U15" s="27">
        <v>1.74</v>
      </c>
      <c r="V15" s="28">
        <v>0.33</v>
      </c>
      <c r="W15" s="27">
        <v>0</v>
      </c>
      <c r="X15" s="26">
        <v>0.99</v>
      </c>
      <c r="Y15" s="27">
        <v>1.3299999999999999E-2</v>
      </c>
      <c r="Z15" s="26">
        <v>0.33</v>
      </c>
      <c r="AA15" s="11"/>
      <c r="AB15" s="11"/>
      <c r="AC15" s="11"/>
      <c r="AD15" s="11"/>
      <c r="AE15" s="11"/>
      <c r="AF15" s="37"/>
      <c r="AG15" s="37"/>
      <c r="AH15" s="37"/>
    </row>
    <row r="16" spans="2:34" ht="15" customHeight="1">
      <c r="B16" s="33"/>
      <c r="C16" s="42"/>
      <c r="D16" s="51"/>
      <c r="E16" s="51"/>
      <c r="F16" s="42"/>
      <c r="G16" s="34"/>
      <c r="H16" s="51"/>
      <c r="I16" s="42"/>
      <c r="J16" s="51"/>
      <c r="K16" s="42"/>
      <c r="L16" s="34"/>
      <c r="M16" s="51"/>
      <c r="N16" s="35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7"/>
      <c r="AG16" s="37"/>
      <c r="AH16" s="37"/>
    </row>
    <row r="17" spans="2:34" ht="33.75" customHeight="1" thickBot="1">
      <c r="B17" s="33"/>
      <c r="C17" s="120" t="s">
        <v>11</v>
      </c>
      <c r="D17" s="121"/>
      <c r="E17" s="52" t="s">
        <v>51</v>
      </c>
      <c r="F17" s="52" t="s">
        <v>74</v>
      </c>
      <c r="G17" s="52" t="s">
        <v>36</v>
      </c>
      <c r="H17" s="52" t="s">
        <v>46</v>
      </c>
      <c r="I17" s="52" t="s">
        <v>75</v>
      </c>
      <c r="J17" s="52" t="s">
        <v>37</v>
      </c>
      <c r="K17" s="52" t="s">
        <v>38</v>
      </c>
      <c r="L17" s="52" t="s">
        <v>39</v>
      </c>
      <c r="M17" s="52" t="s">
        <v>40</v>
      </c>
      <c r="N17" s="35"/>
      <c r="Q17" s="30" t="s">
        <v>10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53"/>
      <c r="AG17" s="53"/>
      <c r="AH17" s="53"/>
    </row>
    <row r="18" spans="2:34" ht="15" customHeight="1" thickTop="1">
      <c r="B18" s="33"/>
      <c r="C18" s="122" t="s">
        <v>27</v>
      </c>
      <c r="D18" s="123"/>
      <c r="E18" s="2">
        <v>0</v>
      </c>
      <c r="F18" s="54">
        <f t="shared" ref="F18:F28" si="0">IF(ProFie="x",$S$7, IF(GPP="x",$U$7, IF(Refin="x",$W$7, IF(OCS="x",$Y$7))))</f>
        <v>0.29499999999999998</v>
      </c>
      <c r="G18" s="55">
        <f t="shared" ref="G18:G28" si="1">IF(ProFie="x",$T$7, IF(GPP="x",$V$7, IF(Refin="x",$X$7, IF(OCS="x",$Z$7))))</f>
        <v>0.31</v>
      </c>
      <c r="H18" s="56">
        <f t="shared" ref="H18:H43" si="2">(E18*F18*G18)</f>
        <v>0</v>
      </c>
      <c r="I18" s="56">
        <v>0.8</v>
      </c>
      <c r="J18" s="57">
        <f>(K18/24)</f>
        <v>0</v>
      </c>
      <c r="K18" s="57">
        <f t="shared" ref="K18:K43" si="3">(H18*(1-I18))</f>
        <v>0</v>
      </c>
      <c r="L18" s="57">
        <f t="shared" ref="L18:L43" si="4">J18*2190/2000</f>
        <v>0</v>
      </c>
      <c r="M18" s="57">
        <f t="shared" ref="M18:M43" si="5">(J18*8760/2000)</f>
        <v>0</v>
      </c>
      <c r="N18" s="35"/>
      <c r="Q18" s="31" t="s">
        <v>78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53"/>
      <c r="AG18" s="53"/>
      <c r="AH18" s="53"/>
    </row>
    <row r="19" spans="2:34" ht="15" customHeight="1">
      <c r="B19" s="33"/>
      <c r="C19" s="113" t="s">
        <v>4</v>
      </c>
      <c r="D19" s="114"/>
      <c r="E19" s="3">
        <v>0</v>
      </c>
      <c r="F19" s="58">
        <f t="shared" si="0"/>
        <v>0.29499999999999998</v>
      </c>
      <c r="G19" s="55">
        <f t="shared" si="1"/>
        <v>0.31</v>
      </c>
      <c r="H19" s="59">
        <f t="shared" si="2"/>
        <v>0</v>
      </c>
      <c r="I19" s="59">
        <v>0</v>
      </c>
      <c r="J19" s="60">
        <f t="shared" ref="J19:J35" si="6">(K19/24)</f>
        <v>0</v>
      </c>
      <c r="K19" s="60">
        <f t="shared" si="3"/>
        <v>0</v>
      </c>
      <c r="L19" s="60">
        <f t="shared" si="4"/>
        <v>0</v>
      </c>
      <c r="M19" s="60">
        <f t="shared" si="5"/>
        <v>0</v>
      </c>
      <c r="N19" s="35"/>
      <c r="Q19" s="31" t="s">
        <v>79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53"/>
      <c r="AG19" s="53"/>
      <c r="AH19" s="53"/>
    </row>
    <row r="20" spans="2:34" ht="15" customHeight="1">
      <c r="B20" s="33"/>
      <c r="C20" s="115" t="s">
        <v>25</v>
      </c>
      <c r="D20" s="116"/>
      <c r="E20" s="3">
        <v>0</v>
      </c>
      <c r="F20" s="58">
        <f t="shared" si="0"/>
        <v>0.29499999999999998</v>
      </c>
      <c r="G20" s="55">
        <f t="shared" si="1"/>
        <v>0.31</v>
      </c>
      <c r="H20" s="59">
        <f t="shared" si="2"/>
        <v>0</v>
      </c>
      <c r="I20" s="59">
        <v>0.9</v>
      </c>
      <c r="J20" s="60">
        <f t="shared" si="6"/>
        <v>0</v>
      </c>
      <c r="K20" s="60">
        <f t="shared" si="3"/>
        <v>0</v>
      </c>
      <c r="L20" s="60">
        <f t="shared" si="4"/>
        <v>0</v>
      </c>
      <c r="M20" s="60">
        <f t="shared" si="5"/>
        <v>0</v>
      </c>
      <c r="N20" s="35"/>
      <c r="Q20" s="31" t="s">
        <v>62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53"/>
      <c r="AG20" s="53"/>
      <c r="AH20" s="53"/>
    </row>
    <row r="21" spans="2:34" ht="15" customHeight="1">
      <c r="B21" s="33"/>
      <c r="C21" s="115" t="s">
        <v>28</v>
      </c>
      <c r="D21" s="116"/>
      <c r="E21" s="3">
        <v>0</v>
      </c>
      <c r="F21" s="58">
        <f t="shared" si="0"/>
        <v>0.29499999999999998</v>
      </c>
      <c r="G21" s="55">
        <f t="shared" si="1"/>
        <v>0.31</v>
      </c>
      <c r="H21" s="59">
        <f t="shared" si="2"/>
        <v>0</v>
      </c>
      <c r="I21" s="59">
        <v>1</v>
      </c>
      <c r="J21" s="60">
        <f t="shared" si="6"/>
        <v>0</v>
      </c>
      <c r="K21" s="60">
        <f t="shared" si="3"/>
        <v>0</v>
      </c>
      <c r="L21" s="60">
        <f t="shared" si="4"/>
        <v>0</v>
      </c>
      <c r="M21" s="60">
        <f t="shared" si="5"/>
        <v>0</v>
      </c>
      <c r="N21" s="35"/>
      <c r="Q21" s="31" t="s">
        <v>61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53"/>
      <c r="AG21" s="53"/>
      <c r="AH21" s="53"/>
    </row>
    <row r="22" spans="2:34" ht="15" customHeight="1">
      <c r="B22" s="33"/>
      <c r="C22" s="113" t="s">
        <v>16</v>
      </c>
      <c r="D22" s="114"/>
      <c r="E22" s="3">
        <v>0</v>
      </c>
      <c r="F22" s="58">
        <f t="shared" si="0"/>
        <v>0.29499999999999998</v>
      </c>
      <c r="G22" s="55">
        <f t="shared" si="1"/>
        <v>0.31</v>
      </c>
      <c r="H22" s="59">
        <f t="shared" si="2"/>
        <v>0</v>
      </c>
      <c r="I22" s="59">
        <v>0.84</v>
      </c>
      <c r="J22" s="60">
        <f t="shared" si="6"/>
        <v>0</v>
      </c>
      <c r="K22" s="60">
        <f t="shared" si="3"/>
        <v>0</v>
      </c>
      <c r="L22" s="60">
        <f t="shared" si="4"/>
        <v>0</v>
      </c>
      <c r="M22" s="60">
        <f t="shared" si="5"/>
        <v>0</v>
      </c>
      <c r="N22" s="35"/>
      <c r="Q22" s="31" t="s">
        <v>60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53"/>
      <c r="AG22" s="53"/>
      <c r="AH22" s="53"/>
    </row>
    <row r="23" spans="2:34" ht="15" customHeight="1">
      <c r="B23" s="33"/>
      <c r="C23" s="113" t="s">
        <v>17</v>
      </c>
      <c r="D23" s="114"/>
      <c r="E23" s="3">
        <v>0</v>
      </c>
      <c r="F23" s="58">
        <f t="shared" si="0"/>
        <v>0.29499999999999998</v>
      </c>
      <c r="G23" s="55">
        <f t="shared" si="1"/>
        <v>0.31</v>
      </c>
      <c r="H23" s="59">
        <f t="shared" si="2"/>
        <v>0</v>
      </c>
      <c r="I23" s="59">
        <v>0.85</v>
      </c>
      <c r="J23" s="60">
        <f t="shared" si="6"/>
        <v>0</v>
      </c>
      <c r="K23" s="60">
        <f t="shared" si="3"/>
        <v>0</v>
      </c>
      <c r="L23" s="60">
        <f t="shared" si="4"/>
        <v>0</v>
      </c>
      <c r="M23" s="60">
        <f t="shared" si="5"/>
        <v>0</v>
      </c>
      <c r="N23" s="35"/>
      <c r="Q23" s="32" t="s">
        <v>59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53"/>
      <c r="AG23" s="53"/>
      <c r="AH23" s="53"/>
    </row>
    <row r="24" spans="2:34" ht="15" customHeight="1">
      <c r="B24" s="33"/>
      <c r="C24" s="113" t="s">
        <v>18</v>
      </c>
      <c r="D24" s="114"/>
      <c r="E24" s="3">
        <v>0</v>
      </c>
      <c r="F24" s="58">
        <f t="shared" si="0"/>
        <v>0.29499999999999998</v>
      </c>
      <c r="G24" s="55">
        <f t="shared" si="1"/>
        <v>0.31</v>
      </c>
      <c r="H24" s="59">
        <f t="shared" si="2"/>
        <v>0</v>
      </c>
      <c r="I24" s="59">
        <v>0.87</v>
      </c>
      <c r="J24" s="60">
        <f t="shared" si="6"/>
        <v>0</v>
      </c>
      <c r="K24" s="60">
        <f t="shared" si="3"/>
        <v>0</v>
      </c>
      <c r="L24" s="60">
        <f t="shared" si="4"/>
        <v>0</v>
      </c>
      <c r="M24" s="60">
        <f t="shared" si="5"/>
        <v>0</v>
      </c>
      <c r="N24" s="35"/>
      <c r="Q24" s="32"/>
      <c r="R24" s="6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53"/>
      <c r="AG24" s="53"/>
      <c r="AH24" s="53"/>
    </row>
    <row r="25" spans="2:34" ht="15" customHeight="1">
      <c r="B25" s="33"/>
      <c r="C25" s="113" t="s">
        <v>19</v>
      </c>
      <c r="D25" s="114"/>
      <c r="E25" s="3">
        <v>0</v>
      </c>
      <c r="F25" s="58">
        <f t="shared" si="0"/>
        <v>0.29499999999999998</v>
      </c>
      <c r="G25" s="55">
        <f t="shared" si="1"/>
        <v>0.31</v>
      </c>
      <c r="H25" s="59">
        <f t="shared" si="2"/>
        <v>0</v>
      </c>
      <c r="I25" s="59">
        <v>0.87</v>
      </c>
      <c r="J25" s="60">
        <f t="shared" si="6"/>
        <v>0</v>
      </c>
      <c r="K25" s="60">
        <f t="shared" si="3"/>
        <v>0</v>
      </c>
      <c r="L25" s="60">
        <f t="shared" si="4"/>
        <v>0</v>
      </c>
      <c r="M25" s="60">
        <f t="shared" si="5"/>
        <v>0</v>
      </c>
      <c r="N25" s="35"/>
      <c r="AF25" s="62"/>
    </row>
    <row r="26" spans="2:34" s="63" customFormat="1" ht="15" customHeight="1">
      <c r="B26" s="33"/>
      <c r="C26" s="113" t="s">
        <v>20</v>
      </c>
      <c r="D26" s="114"/>
      <c r="E26" s="3">
        <v>0</v>
      </c>
      <c r="F26" s="58">
        <f t="shared" si="0"/>
        <v>0.29499999999999998</v>
      </c>
      <c r="G26" s="55">
        <f t="shared" si="1"/>
        <v>0.31</v>
      </c>
      <c r="H26" s="59">
        <f t="shared" si="2"/>
        <v>0</v>
      </c>
      <c r="I26" s="59">
        <v>0.88</v>
      </c>
      <c r="J26" s="60">
        <f t="shared" si="6"/>
        <v>0</v>
      </c>
      <c r="K26" s="60">
        <f t="shared" si="3"/>
        <v>0</v>
      </c>
      <c r="L26" s="60">
        <f t="shared" si="4"/>
        <v>0</v>
      </c>
      <c r="M26" s="60">
        <f t="shared" si="5"/>
        <v>0</v>
      </c>
      <c r="N26" s="35"/>
      <c r="AF26" s="62"/>
    </row>
    <row r="27" spans="2:34" ht="15" customHeight="1">
      <c r="B27" s="33"/>
      <c r="C27" s="113" t="s">
        <v>29</v>
      </c>
      <c r="D27" s="114"/>
      <c r="E27" s="3">
        <v>0</v>
      </c>
      <c r="F27" s="58">
        <f t="shared" si="0"/>
        <v>0.29499999999999998</v>
      </c>
      <c r="G27" s="55">
        <f t="shared" si="1"/>
        <v>0.31</v>
      </c>
      <c r="H27" s="59">
        <f t="shared" si="2"/>
        <v>0</v>
      </c>
      <c r="I27" s="59">
        <v>0.9</v>
      </c>
      <c r="J27" s="60">
        <f t="shared" si="6"/>
        <v>0</v>
      </c>
      <c r="K27" s="60">
        <f t="shared" si="3"/>
        <v>0</v>
      </c>
      <c r="L27" s="60">
        <f t="shared" si="4"/>
        <v>0</v>
      </c>
      <c r="M27" s="60">
        <f t="shared" si="5"/>
        <v>0</v>
      </c>
      <c r="N27" s="35"/>
      <c r="AF27" s="62"/>
    </row>
    <row r="28" spans="2:34" ht="15" customHeight="1">
      <c r="B28" s="33"/>
      <c r="C28" s="113" t="s">
        <v>30</v>
      </c>
      <c r="D28" s="114"/>
      <c r="E28" s="3">
        <v>0</v>
      </c>
      <c r="F28" s="58">
        <f t="shared" si="0"/>
        <v>0.29499999999999998</v>
      </c>
      <c r="G28" s="55">
        <f t="shared" si="1"/>
        <v>0.31</v>
      </c>
      <c r="H28" s="59">
        <f t="shared" si="2"/>
        <v>0</v>
      </c>
      <c r="I28" s="59">
        <v>0.92</v>
      </c>
      <c r="J28" s="60">
        <f t="shared" si="6"/>
        <v>0</v>
      </c>
      <c r="K28" s="60">
        <f t="shared" si="3"/>
        <v>0</v>
      </c>
      <c r="L28" s="60">
        <f t="shared" si="4"/>
        <v>0</v>
      </c>
      <c r="M28" s="60">
        <f t="shared" si="5"/>
        <v>0</v>
      </c>
      <c r="N28" s="35"/>
      <c r="AF28" s="62"/>
    </row>
    <row r="29" spans="2:34" ht="15" customHeight="1">
      <c r="B29" s="33"/>
      <c r="C29" s="113" t="s">
        <v>31</v>
      </c>
      <c r="D29" s="114"/>
      <c r="E29" s="3">
        <v>0</v>
      </c>
      <c r="F29" s="58">
        <f t="shared" ref="F29:F37" si="7">IF(ProFie="x",$S$8, IF(GPP="x",$U$8, IF(Refin="x",$W$8, IF(OCS="x",$Y$8))))</f>
        <v>7.0000000000000007E-2</v>
      </c>
      <c r="G29" s="64">
        <f t="shared" ref="G29:G37" si="8">IF(ProFie="x",$T$8, IF(GPP="x",$V$8, IF(Refin="x",$X$8, IF(OCS="x",$Z$8))))</f>
        <v>0.31</v>
      </c>
      <c r="H29" s="59">
        <f t="shared" si="2"/>
        <v>0</v>
      </c>
      <c r="I29" s="59">
        <v>0.8</v>
      </c>
      <c r="J29" s="60">
        <f t="shared" si="6"/>
        <v>0</v>
      </c>
      <c r="K29" s="60">
        <f t="shared" si="3"/>
        <v>0</v>
      </c>
      <c r="L29" s="60">
        <f t="shared" si="4"/>
        <v>0</v>
      </c>
      <c r="M29" s="60">
        <f t="shared" si="5"/>
        <v>0</v>
      </c>
      <c r="N29" s="35"/>
      <c r="AF29" s="62"/>
    </row>
    <row r="30" spans="2:34" ht="15" customHeight="1">
      <c r="B30" s="33"/>
      <c r="C30" s="113" t="s">
        <v>26</v>
      </c>
      <c r="D30" s="114"/>
      <c r="E30" s="3">
        <v>0</v>
      </c>
      <c r="F30" s="58">
        <f t="shared" si="7"/>
        <v>7.0000000000000007E-2</v>
      </c>
      <c r="G30" s="64">
        <f t="shared" si="8"/>
        <v>0.31</v>
      </c>
      <c r="H30" s="59">
        <f t="shared" si="2"/>
        <v>0</v>
      </c>
      <c r="I30" s="59">
        <v>0</v>
      </c>
      <c r="J30" s="60">
        <f t="shared" si="6"/>
        <v>0</v>
      </c>
      <c r="K30" s="60">
        <f t="shared" si="3"/>
        <v>0</v>
      </c>
      <c r="L30" s="60">
        <f t="shared" si="4"/>
        <v>0</v>
      </c>
      <c r="M30" s="60">
        <f t="shared" si="5"/>
        <v>0</v>
      </c>
      <c r="N30" s="35"/>
      <c r="AF30" s="62"/>
    </row>
    <row r="31" spans="2:34" ht="15" customHeight="1">
      <c r="B31" s="33"/>
      <c r="C31" s="115" t="s">
        <v>32</v>
      </c>
      <c r="D31" s="116"/>
      <c r="E31" s="3">
        <v>0</v>
      </c>
      <c r="F31" s="58">
        <f t="shared" si="7"/>
        <v>7.0000000000000007E-2</v>
      </c>
      <c r="G31" s="64">
        <f t="shared" si="8"/>
        <v>0.31</v>
      </c>
      <c r="H31" s="59">
        <f t="shared" si="2"/>
        <v>0</v>
      </c>
      <c r="I31" s="59">
        <v>0.84</v>
      </c>
      <c r="J31" s="60">
        <f t="shared" si="6"/>
        <v>0</v>
      </c>
      <c r="K31" s="60">
        <f t="shared" si="3"/>
        <v>0</v>
      </c>
      <c r="L31" s="60">
        <f t="shared" si="4"/>
        <v>0</v>
      </c>
      <c r="M31" s="60">
        <f t="shared" si="5"/>
        <v>0</v>
      </c>
      <c r="N31" s="35"/>
      <c r="AF31" s="62"/>
    </row>
    <row r="32" spans="2:34" ht="15" customHeight="1">
      <c r="B32" s="33"/>
      <c r="C32" s="115" t="s">
        <v>21</v>
      </c>
      <c r="D32" s="116"/>
      <c r="E32" s="3">
        <v>0</v>
      </c>
      <c r="F32" s="58">
        <f t="shared" si="7"/>
        <v>7.0000000000000007E-2</v>
      </c>
      <c r="G32" s="64">
        <f t="shared" si="8"/>
        <v>0.31</v>
      </c>
      <c r="H32" s="59">
        <f t="shared" si="2"/>
        <v>0</v>
      </c>
      <c r="I32" s="59">
        <v>0.85</v>
      </c>
      <c r="J32" s="60">
        <f t="shared" si="6"/>
        <v>0</v>
      </c>
      <c r="K32" s="60">
        <f t="shared" si="3"/>
        <v>0</v>
      </c>
      <c r="L32" s="60">
        <f t="shared" si="4"/>
        <v>0</v>
      </c>
      <c r="M32" s="60">
        <f t="shared" si="5"/>
        <v>0</v>
      </c>
      <c r="N32" s="35"/>
      <c r="AF32" s="62"/>
    </row>
    <row r="33" spans="1:32" ht="15" customHeight="1">
      <c r="B33" s="33"/>
      <c r="C33" s="115" t="s">
        <v>22</v>
      </c>
      <c r="D33" s="116"/>
      <c r="E33" s="3">
        <v>0</v>
      </c>
      <c r="F33" s="58">
        <f t="shared" si="7"/>
        <v>7.0000000000000007E-2</v>
      </c>
      <c r="G33" s="64">
        <f t="shared" si="8"/>
        <v>0.31</v>
      </c>
      <c r="H33" s="59">
        <f t="shared" si="2"/>
        <v>0</v>
      </c>
      <c r="I33" s="59">
        <v>0.87</v>
      </c>
      <c r="J33" s="60">
        <f t="shared" si="6"/>
        <v>0</v>
      </c>
      <c r="K33" s="60">
        <f t="shared" si="3"/>
        <v>0</v>
      </c>
      <c r="L33" s="60">
        <f t="shared" si="4"/>
        <v>0</v>
      </c>
      <c r="M33" s="60">
        <f t="shared" si="5"/>
        <v>0</v>
      </c>
      <c r="N33" s="35"/>
      <c r="AF33" s="62"/>
    </row>
    <row r="34" spans="1:32" ht="15" customHeight="1">
      <c r="B34" s="33"/>
      <c r="C34" s="115" t="s">
        <v>23</v>
      </c>
      <c r="D34" s="116"/>
      <c r="E34" s="3">
        <v>0</v>
      </c>
      <c r="F34" s="58">
        <f t="shared" si="7"/>
        <v>7.0000000000000007E-2</v>
      </c>
      <c r="G34" s="64">
        <f t="shared" si="8"/>
        <v>0.31</v>
      </c>
      <c r="H34" s="59">
        <f t="shared" si="2"/>
        <v>0</v>
      </c>
      <c r="I34" s="59">
        <v>0.87</v>
      </c>
      <c r="J34" s="60">
        <f t="shared" si="6"/>
        <v>0</v>
      </c>
      <c r="K34" s="60">
        <f t="shared" si="3"/>
        <v>0</v>
      </c>
      <c r="L34" s="60">
        <f t="shared" si="4"/>
        <v>0</v>
      </c>
      <c r="M34" s="60">
        <f t="shared" si="5"/>
        <v>0</v>
      </c>
      <c r="N34" s="35"/>
      <c r="AF34" s="62"/>
    </row>
    <row r="35" spans="1:32" ht="15" customHeight="1">
      <c r="B35" s="33"/>
      <c r="C35" s="115" t="s">
        <v>24</v>
      </c>
      <c r="D35" s="116"/>
      <c r="E35" s="3">
        <v>0</v>
      </c>
      <c r="F35" s="58">
        <f t="shared" si="7"/>
        <v>7.0000000000000007E-2</v>
      </c>
      <c r="G35" s="64">
        <f t="shared" si="8"/>
        <v>0.31</v>
      </c>
      <c r="H35" s="59">
        <f t="shared" si="2"/>
        <v>0</v>
      </c>
      <c r="I35" s="59">
        <v>0.88</v>
      </c>
      <c r="J35" s="60">
        <f t="shared" si="6"/>
        <v>0</v>
      </c>
      <c r="K35" s="60">
        <f t="shared" si="3"/>
        <v>0</v>
      </c>
      <c r="L35" s="60">
        <f t="shared" si="4"/>
        <v>0</v>
      </c>
      <c r="M35" s="60">
        <f t="shared" si="5"/>
        <v>0</v>
      </c>
      <c r="N35" s="35"/>
      <c r="AF35" s="62"/>
    </row>
    <row r="36" spans="1:32" ht="15" customHeight="1">
      <c r="B36" s="33"/>
      <c r="C36" s="115" t="s">
        <v>33</v>
      </c>
      <c r="D36" s="116"/>
      <c r="E36" s="3">
        <v>0</v>
      </c>
      <c r="F36" s="58">
        <f t="shared" si="7"/>
        <v>7.0000000000000007E-2</v>
      </c>
      <c r="G36" s="64">
        <f t="shared" si="8"/>
        <v>0.31</v>
      </c>
      <c r="H36" s="59">
        <f t="shared" si="2"/>
        <v>0</v>
      </c>
      <c r="I36" s="59">
        <v>0.9</v>
      </c>
      <c r="J36" s="60">
        <f t="shared" ref="J36:J42" si="9">(K36/24)</f>
        <v>0</v>
      </c>
      <c r="K36" s="60">
        <f t="shared" si="3"/>
        <v>0</v>
      </c>
      <c r="L36" s="60">
        <f t="shared" si="4"/>
        <v>0</v>
      </c>
      <c r="M36" s="60">
        <f t="shared" si="5"/>
        <v>0</v>
      </c>
      <c r="N36" s="35"/>
      <c r="AF36" s="62"/>
    </row>
    <row r="37" spans="1:32" ht="15" customHeight="1">
      <c r="B37" s="33"/>
      <c r="C37" s="115" t="s">
        <v>34</v>
      </c>
      <c r="D37" s="116"/>
      <c r="E37" s="3">
        <v>0</v>
      </c>
      <c r="F37" s="58">
        <f t="shared" si="7"/>
        <v>7.0000000000000007E-2</v>
      </c>
      <c r="G37" s="64">
        <f t="shared" si="8"/>
        <v>0.31</v>
      </c>
      <c r="H37" s="59">
        <f t="shared" si="2"/>
        <v>0</v>
      </c>
      <c r="I37" s="59">
        <v>0.92</v>
      </c>
      <c r="J37" s="60">
        <f t="shared" si="9"/>
        <v>0</v>
      </c>
      <c r="K37" s="60">
        <f t="shared" si="3"/>
        <v>0</v>
      </c>
      <c r="L37" s="60">
        <f t="shared" si="4"/>
        <v>0</v>
      </c>
      <c r="M37" s="60">
        <f t="shared" si="5"/>
        <v>0</v>
      </c>
      <c r="N37" s="35"/>
      <c r="AF37" s="62"/>
    </row>
    <row r="38" spans="1:32" ht="15" customHeight="1">
      <c r="B38" s="33"/>
      <c r="C38" s="124" t="s">
        <v>5</v>
      </c>
      <c r="D38" s="125"/>
      <c r="E38" s="3">
        <v>0</v>
      </c>
      <c r="F38" s="58">
        <f>IF(ProFie="x",$S$9, IF(GPP="x",$U$9, IF(Refin="x",$W$9, IF(OCS="x",$Y$9))))</f>
        <v>2.1429999999999998</v>
      </c>
      <c r="G38" s="64">
        <f>IF(ProFie="x",$T$9, IF(GPP="x",$V$9, IF(Refin="x",$X$9, IF(OCS="x",$Z$9))))</f>
        <v>0.31</v>
      </c>
      <c r="H38" s="59">
        <f t="shared" si="2"/>
        <v>0</v>
      </c>
      <c r="I38" s="59">
        <v>0.8</v>
      </c>
      <c r="J38" s="60">
        <f t="shared" si="9"/>
        <v>0</v>
      </c>
      <c r="K38" s="60">
        <f t="shared" si="3"/>
        <v>0</v>
      </c>
      <c r="L38" s="60">
        <f t="shared" si="4"/>
        <v>0</v>
      </c>
      <c r="M38" s="60">
        <f t="shared" si="5"/>
        <v>0</v>
      </c>
      <c r="N38" s="35"/>
      <c r="AF38" s="62"/>
    </row>
    <row r="39" spans="1:32" s="63" customFormat="1" ht="15" customHeight="1">
      <c r="B39" s="33"/>
      <c r="C39" s="124" t="s">
        <v>6</v>
      </c>
      <c r="D39" s="125"/>
      <c r="E39" s="3">
        <v>0</v>
      </c>
      <c r="F39" s="58">
        <f>IF(ProFie="x",$S$9, IF(GPP="x",$U$9, IF(Refin="x",$W$9, IF(OCS="x",$Y$9))))</f>
        <v>2.1429999999999998</v>
      </c>
      <c r="G39" s="64">
        <f>IF(ProFie="x",$T$9, IF(GPP="x",$V$9, IF(Refin="x",$X$9, IF(OCS="x",$Z$9))))</f>
        <v>0.31</v>
      </c>
      <c r="H39" s="59">
        <f t="shared" si="2"/>
        <v>0</v>
      </c>
      <c r="I39" s="59">
        <v>1</v>
      </c>
      <c r="J39" s="60">
        <f t="shared" si="9"/>
        <v>0</v>
      </c>
      <c r="K39" s="60">
        <f t="shared" si="3"/>
        <v>0</v>
      </c>
      <c r="L39" s="60">
        <f t="shared" si="4"/>
        <v>0</v>
      </c>
      <c r="M39" s="60">
        <f t="shared" si="5"/>
        <v>0</v>
      </c>
      <c r="N39" s="35"/>
      <c r="AF39" s="62"/>
    </row>
    <row r="40" spans="1:32" ht="15" customHeight="1">
      <c r="B40" s="33"/>
      <c r="C40" s="124" t="s">
        <v>41</v>
      </c>
      <c r="D40" s="125"/>
      <c r="E40" s="3">
        <v>0</v>
      </c>
      <c r="F40" s="58">
        <f>IF(ProFie="x",$S$11, IF(GPP="x",$U$11, IF(Refin="x",$W$11, IF(OCS="x",$Y$11))))</f>
        <v>6.67</v>
      </c>
      <c r="G40" s="64">
        <f>IF(ProFie="x",$T$11, IF(GPP="x",$V$11, IF(Refin="x",$X$11, IF(OCS="x",$Z$11))))</f>
        <v>0.31</v>
      </c>
      <c r="H40" s="59">
        <f t="shared" si="2"/>
        <v>0</v>
      </c>
      <c r="I40" s="59">
        <v>0.8</v>
      </c>
      <c r="J40" s="60">
        <f t="shared" si="9"/>
        <v>0</v>
      </c>
      <c r="K40" s="60">
        <f t="shared" si="3"/>
        <v>0</v>
      </c>
      <c r="L40" s="60">
        <f t="shared" si="4"/>
        <v>0</v>
      </c>
      <c r="M40" s="60">
        <f t="shared" si="5"/>
        <v>0</v>
      </c>
      <c r="N40" s="35"/>
      <c r="AF40" s="62"/>
    </row>
    <row r="41" spans="1:32" ht="15" customHeight="1">
      <c r="B41" s="33"/>
      <c r="C41" s="124" t="s">
        <v>7</v>
      </c>
      <c r="D41" s="125"/>
      <c r="E41" s="3">
        <v>0</v>
      </c>
      <c r="F41" s="58">
        <f>IF(ProFie="x",$S$11, IF(GPP="x",$U$11, IF(Refin="x",$W$11, IF(OCS="x",$Y$11))))</f>
        <v>6.67</v>
      </c>
      <c r="G41" s="64">
        <f>IF(ProFie="x",$T$11, IF(GPP="x",$V$11, IF(Refin="x",$X$11, IF(OCS="x",$Z$11))))</f>
        <v>0.31</v>
      </c>
      <c r="H41" s="59">
        <f t="shared" si="2"/>
        <v>0</v>
      </c>
      <c r="I41" s="59">
        <v>1</v>
      </c>
      <c r="J41" s="60">
        <f t="shared" si="9"/>
        <v>0</v>
      </c>
      <c r="K41" s="60">
        <f t="shared" si="3"/>
        <v>0</v>
      </c>
      <c r="L41" s="60">
        <f t="shared" si="4"/>
        <v>0</v>
      </c>
      <c r="M41" s="60">
        <f t="shared" si="5"/>
        <v>0</v>
      </c>
      <c r="N41" s="35"/>
      <c r="AF41" s="62"/>
    </row>
    <row r="42" spans="1:32" ht="15" customHeight="1">
      <c r="B42" s="33"/>
      <c r="C42" s="124" t="s">
        <v>8</v>
      </c>
      <c r="D42" s="125"/>
      <c r="E42" s="3">
        <v>0</v>
      </c>
      <c r="F42" s="58">
        <f>IF(ProFie="x",$S$10, IF(GPP="x",$U$10, IF(Refin="x",$W$10, IF(OCS="x",$Y$10))))</f>
        <v>1.123</v>
      </c>
      <c r="G42" s="65">
        <f>IF(ProFie="x",$T$10, IF(GPP="x",$V$10, IF(Refin="x",$X$10, IF(OCS="x",$Z$10))))</f>
        <v>0.31</v>
      </c>
      <c r="H42" s="59">
        <f t="shared" si="2"/>
        <v>0</v>
      </c>
      <c r="I42" s="59">
        <v>0.8</v>
      </c>
      <c r="J42" s="60">
        <f t="shared" si="9"/>
        <v>0</v>
      </c>
      <c r="K42" s="60">
        <f t="shared" si="3"/>
        <v>0</v>
      </c>
      <c r="L42" s="60">
        <f t="shared" si="4"/>
        <v>0</v>
      </c>
      <c r="M42" s="60">
        <f t="shared" si="5"/>
        <v>0</v>
      </c>
      <c r="N42" s="35"/>
      <c r="AF42" s="62"/>
    </row>
    <row r="43" spans="1:32" ht="15" customHeight="1" thickBot="1">
      <c r="B43" s="33"/>
      <c r="C43" s="126" t="s">
        <v>35</v>
      </c>
      <c r="D43" s="127"/>
      <c r="E43" s="4">
        <v>0</v>
      </c>
      <c r="F43" s="58">
        <f>IF(ProFie="x",$S$10, IF(GPP="x",$U$10, IF(Refin="x",$W$10, IF(OCS="x",$Y$10))))</f>
        <v>1.123</v>
      </c>
      <c r="G43" s="65">
        <f>IF(ProFie="x",$T$10, IF(GPP="x",$V$10, IF(Refin="x",$X$10, IF(OCS="x",$Z$10))))</f>
        <v>0.31</v>
      </c>
      <c r="H43" s="66">
        <f t="shared" si="2"/>
        <v>0</v>
      </c>
      <c r="I43" s="66">
        <v>1</v>
      </c>
      <c r="J43" s="67">
        <f>(K43/24)</f>
        <v>0</v>
      </c>
      <c r="K43" s="67">
        <f t="shared" si="3"/>
        <v>0</v>
      </c>
      <c r="L43" s="67">
        <f t="shared" si="4"/>
        <v>0</v>
      </c>
      <c r="M43" s="67">
        <f t="shared" si="5"/>
        <v>0</v>
      </c>
      <c r="N43" s="35"/>
      <c r="AF43" s="62"/>
    </row>
    <row r="44" spans="1:32" ht="15" customHeight="1" thickTop="1">
      <c r="B44" s="33"/>
      <c r="C44" s="128" t="s">
        <v>47</v>
      </c>
      <c r="D44" s="129"/>
      <c r="E44" s="68">
        <f>SUM(E18:E43)</f>
        <v>0</v>
      </c>
      <c r="F44" s="69"/>
      <c r="G44" s="70"/>
      <c r="H44" s="71">
        <f>SUM(H18:H43)</f>
        <v>0</v>
      </c>
      <c r="I44" s="70"/>
      <c r="J44" s="72">
        <f>SUM(J18:J43)</f>
        <v>0</v>
      </c>
      <c r="K44" s="72">
        <f>SUM(K18:K43)</f>
        <v>0</v>
      </c>
      <c r="L44" s="72">
        <f>SUM(L18:L43)</f>
        <v>0</v>
      </c>
      <c r="M44" s="72">
        <f>SUM(M18:M43)</f>
        <v>0</v>
      </c>
      <c r="N44" s="35"/>
      <c r="AF44" s="62"/>
    </row>
    <row r="45" spans="1:32" ht="15" customHeight="1" thickBot="1">
      <c r="A45" s="63"/>
      <c r="B45" s="33"/>
      <c r="C45" s="34"/>
      <c r="D45" s="46"/>
      <c r="E45" s="73"/>
      <c r="F45" s="34"/>
      <c r="G45" s="34"/>
      <c r="H45" s="74"/>
      <c r="I45" s="74"/>
      <c r="J45" s="74"/>
      <c r="K45" s="74"/>
      <c r="L45" s="74"/>
      <c r="M45" s="75"/>
      <c r="N45" s="35"/>
      <c r="AF45" s="62"/>
    </row>
    <row r="46" spans="1:32" ht="15" customHeight="1">
      <c r="A46" s="63"/>
      <c r="B46" s="47"/>
      <c r="C46" s="48"/>
      <c r="D46" s="48"/>
      <c r="E46" s="76"/>
      <c r="F46" s="48"/>
      <c r="G46" s="48"/>
      <c r="H46" s="77"/>
      <c r="I46" s="77"/>
      <c r="J46" s="77"/>
      <c r="K46" s="77"/>
      <c r="L46" s="77"/>
      <c r="M46" s="78"/>
      <c r="N46" s="49"/>
      <c r="AF46" s="62"/>
    </row>
    <row r="47" spans="1:32" ht="15" customHeight="1">
      <c r="A47" s="63"/>
      <c r="B47" s="33"/>
      <c r="C47" s="50" t="s">
        <v>49</v>
      </c>
      <c r="D47" s="46"/>
      <c r="E47" s="73"/>
      <c r="F47" s="34"/>
      <c r="G47" s="34"/>
      <c r="H47" s="74"/>
      <c r="I47" s="74"/>
      <c r="J47" s="74"/>
      <c r="K47" s="74"/>
      <c r="L47" s="74"/>
      <c r="M47" s="75"/>
      <c r="N47" s="35"/>
      <c r="AF47" s="62"/>
    </row>
    <row r="48" spans="1:32" ht="15" customHeight="1">
      <c r="A48" s="63"/>
      <c r="B48" s="33"/>
      <c r="C48" s="50"/>
      <c r="D48" s="46"/>
      <c r="E48" s="73"/>
      <c r="F48" s="34"/>
      <c r="G48" s="34"/>
      <c r="H48" s="74"/>
      <c r="I48" s="74"/>
      <c r="J48" s="74"/>
      <c r="K48" s="74"/>
      <c r="L48" s="74"/>
      <c r="M48" s="75"/>
      <c r="N48" s="35"/>
      <c r="AF48" s="62"/>
    </row>
    <row r="49" spans="2:32" ht="33.75" customHeight="1" thickBot="1">
      <c r="B49" s="33"/>
      <c r="C49" s="130" t="s">
        <v>11</v>
      </c>
      <c r="D49" s="130"/>
      <c r="E49" s="52" t="s">
        <v>51</v>
      </c>
      <c r="F49" s="52" t="s">
        <v>74</v>
      </c>
      <c r="G49" s="52" t="s">
        <v>36</v>
      </c>
      <c r="H49" s="52" t="s">
        <v>46</v>
      </c>
      <c r="I49" s="52" t="s">
        <v>75</v>
      </c>
      <c r="J49" s="52" t="s">
        <v>37</v>
      </c>
      <c r="K49" s="52" t="s">
        <v>38</v>
      </c>
      <c r="L49" s="52" t="s">
        <v>39</v>
      </c>
      <c r="M49" s="52" t="s">
        <v>40</v>
      </c>
      <c r="N49" s="35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</row>
    <row r="50" spans="2:32" ht="15" customHeight="1" thickTop="1">
      <c r="B50" s="33"/>
      <c r="C50" s="122" t="s">
        <v>27</v>
      </c>
      <c r="D50" s="123"/>
      <c r="E50" s="2">
        <v>0</v>
      </c>
      <c r="F50" s="54">
        <f t="shared" ref="F50:F60" si="10">IF(ProFie="x",$S$12, IF(GPP="x",$U$12, IF(Refin="x",$W$12, IF(OCS="x",$Y$12))))</f>
        <v>4.1000000000000003E-3</v>
      </c>
      <c r="G50" s="79">
        <f t="shared" ref="G50:G60" si="11">IF(ProFie="x",$T$12, IF(GPP="x",$V$12, IF(Refin="x",$X$12, IF(OCS="x",$Z$12))))</f>
        <v>0.56000000000000005</v>
      </c>
      <c r="H50" s="57">
        <f t="shared" ref="H50:H73" si="12">(E50*F50*G50)</f>
        <v>0</v>
      </c>
      <c r="I50" s="57">
        <v>0.8</v>
      </c>
      <c r="J50" s="57">
        <f>(K50/24)</f>
        <v>0</v>
      </c>
      <c r="K50" s="57">
        <f>(H50*(1-I50))</f>
        <v>0</v>
      </c>
      <c r="L50" s="57">
        <f>J50*2190/2000</f>
        <v>0</v>
      </c>
      <c r="M50" s="57">
        <f>(J50*8760/2000)</f>
        <v>0</v>
      </c>
      <c r="N50" s="35"/>
      <c r="AF50" s="62"/>
    </row>
    <row r="51" spans="2:32" ht="15" customHeight="1">
      <c r="B51" s="33"/>
      <c r="C51" s="113" t="s">
        <v>4</v>
      </c>
      <c r="D51" s="114"/>
      <c r="E51" s="3">
        <v>0</v>
      </c>
      <c r="F51" s="54">
        <f t="shared" si="10"/>
        <v>4.1000000000000003E-3</v>
      </c>
      <c r="G51" s="79">
        <f t="shared" si="11"/>
        <v>0.56000000000000005</v>
      </c>
      <c r="H51" s="60">
        <f t="shared" si="12"/>
        <v>0</v>
      </c>
      <c r="I51" s="60">
        <v>0</v>
      </c>
      <c r="J51" s="60">
        <f t="shared" ref="J51:J60" si="13">(K51/24)</f>
        <v>0</v>
      </c>
      <c r="K51" s="60">
        <f t="shared" ref="K51:K60" si="14">(H51*(1-I51))</f>
        <v>0</v>
      </c>
      <c r="L51" s="60">
        <f t="shared" ref="L51:L60" si="15">J51*2190/2000</f>
        <v>0</v>
      </c>
      <c r="M51" s="60">
        <f t="shared" ref="M51:M60" si="16">(J51*8760/2000)</f>
        <v>0</v>
      </c>
      <c r="N51" s="35"/>
      <c r="AF51" s="62"/>
    </row>
    <row r="52" spans="2:32" ht="15" customHeight="1">
      <c r="B52" s="33"/>
      <c r="C52" s="115" t="s">
        <v>25</v>
      </c>
      <c r="D52" s="116"/>
      <c r="E52" s="3">
        <v>0</v>
      </c>
      <c r="F52" s="54">
        <f t="shared" si="10"/>
        <v>4.1000000000000003E-3</v>
      </c>
      <c r="G52" s="79">
        <f t="shared" si="11"/>
        <v>0.56000000000000005</v>
      </c>
      <c r="H52" s="60">
        <f t="shared" si="12"/>
        <v>0</v>
      </c>
      <c r="I52" s="60">
        <v>0.9</v>
      </c>
      <c r="J52" s="60">
        <f t="shared" si="13"/>
        <v>0</v>
      </c>
      <c r="K52" s="60">
        <f t="shared" si="14"/>
        <v>0</v>
      </c>
      <c r="L52" s="60">
        <f t="shared" si="15"/>
        <v>0</v>
      </c>
      <c r="M52" s="60">
        <f t="shared" si="16"/>
        <v>0</v>
      </c>
      <c r="N52" s="35"/>
      <c r="AF52" s="62"/>
    </row>
    <row r="53" spans="2:32" ht="15" customHeight="1">
      <c r="B53" s="33"/>
      <c r="C53" s="115" t="s">
        <v>28</v>
      </c>
      <c r="D53" s="116"/>
      <c r="E53" s="3">
        <v>0</v>
      </c>
      <c r="F53" s="54">
        <f t="shared" si="10"/>
        <v>4.1000000000000003E-3</v>
      </c>
      <c r="G53" s="79">
        <f t="shared" si="11"/>
        <v>0.56000000000000005</v>
      </c>
      <c r="H53" s="60">
        <f t="shared" si="12"/>
        <v>0</v>
      </c>
      <c r="I53" s="60">
        <v>1</v>
      </c>
      <c r="J53" s="60">
        <f t="shared" si="13"/>
        <v>0</v>
      </c>
      <c r="K53" s="60">
        <f t="shared" si="14"/>
        <v>0</v>
      </c>
      <c r="L53" s="60">
        <f t="shared" si="15"/>
        <v>0</v>
      </c>
      <c r="M53" s="60">
        <f t="shared" si="16"/>
        <v>0</v>
      </c>
      <c r="N53" s="35"/>
    </row>
    <row r="54" spans="2:32" ht="15" customHeight="1">
      <c r="B54" s="33"/>
      <c r="C54" s="113" t="s">
        <v>16</v>
      </c>
      <c r="D54" s="114"/>
      <c r="E54" s="3">
        <v>0</v>
      </c>
      <c r="F54" s="54">
        <f t="shared" si="10"/>
        <v>4.1000000000000003E-3</v>
      </c>
      <c r="G54" s="79">
        <f t="shared" si="11"/>
        <v>0.56000000000000005</v>
      </c>
      <c r="H54" s="60">
        <f t="shared" si="12"/>
        <v>0</v>
      </c>
      <c r="I54" s="60">
        <v>0.84</v>
      </c>
      <c r="J54" s="60">
        <f t="shared" si="13"/>
        <v>0</v>
      </c>
      <c r="K54" s="60">
        <f t="shared" si="14"/>
        <v>0</v>
      </c>
      <c r="L54" s="60">
        <f t="shared" si="15"/>
        <v>0</v>
      </c>
      <c r="M54" s="60">
        <f t="shared" si="16"/>
        <v>0</v>
      </c>
      <c r="N54" s="35"/>
    </row>
    <row r="55" spans="2:32" ht="15" customHeight="1">
      <c r="B55" s="33"/>
      <c r="C55" s="113" t="s">
        <v>17</v>
      </c>
      <c r="D55" s="114"/>
      <c r="E55" s="3">
        <v>0</v>
      </c>
      <c r="F55" s="54">
        <f t="shared" si="10"/>
        <v>4.1000000000000003E-3</v>
      </c>
      <c r="G55" s="79">
        <f t="shared" si="11"/>
        <v>0.56000000000000005</v>
      </c>
      <c r="H55" s="60">
        <f t="shared" si="12"/>
        <v>0</v>
      </c>
      <c r="I55" s="60">
        <v>0.85</v>
      </c>
      <c r="J55" s="60">
        <f t="shared" si="13"/>
        <v>0</v>
      </c>
      <c r="K55" s="60">
        <f t="shared" si="14"/>
        <v>0</v>
      </c>
      <c r="L55" s="60">
        <f t="shared" si="15"/>
        <v>0</v>
      </c>
      <c r="M55" s="60">
        <f t="shared" si="16"/>
        <v>0</v>
      </c>
      <c r="N55" s="35"/>
    </row>
    <row r="56" spans="2:32" ht="15" customHeight="1">
      <c r="B56" s="33"/>
      <c r="C56" s="113" t="s">
        <v>18</v>
      </c>
      <c r="D56" s="114"/>
      <c r="E56" s="3">
        <v>0</v>
      </c>
      <c r="F56" s="54">
        <f t="shared" si="10"/>
        <v>4.1000000000000003E-3</v>
      </c>
      <c r="G56" s="79">
        <f t="shared" si="11"/>
        <v>0.56000000000000005</v>
      </c>
      <c r="H56" s="60">
        <f t="shared" si="12"/>
        <v>0</v>
      </c>
      <c r="I56" s="60">
        <v>0.87</v>
      </c>
      <c r="J56" s="60">
        <f t="shared" si="13"/>
        <v>0</v>
      </c>
      <c r="K56" s="60">
        <f t="shared" si="14"/>
        <v>0</v>
      </c>
      <c r="L56" s="60">
        <f t="shared" si="15"/>
        <v>0</v>
      </c>
      <c r="M56" s="60">
        <f t="shared" si="16"/>
        <v>0</v>
      </c>
      <c r="N56" s="35"/>
    </row>
    <row r="57" spans="2:32" ht="15" customHeight="1">
      <c r="B57" s="33"/>
      <c r="C57" s="113" t="s">
        <v>19</v>
      </c>
      <c r="D57" s="114"/>
      <c r="E57" s="3">
        <v>0</v>
      </c>
      <c r="F57" s="54">
        <f t="shared" si="10"/>
        <v>4.1000000000000003E-3</v>
      </c>
      <c r="G57" s="79">
        <f t="shared" si="11"/>
        <v>0.56000000000000005</v>
      </c>
      <c r="H57" s="60">
        <f t="shared" si="12"/>
        <v>0</v>
      </c>
      <c r="I57" s="60">
        <v>0.87</v>
      </c>
      <c r="J57" s="60">
        <f t="shared" si="13"/>
        <v>0</v>
      </c>
      <c r="K57" s="60">
        <f t="shared" si="14"/>
        <v>0</v>
      </c>
      <c r="L57" s="60">
        <f t="shared" si="15"/>
        <v>0</v>
      </c>
      <c r="M57" s="60">
        <f t="shared" si="16"/>
        <v>0</v>
      </c>
      <c r="N57" s="35"/>
    </row>
    <row r="58" spans="2:32" ht="15" customHeight="1">
      <c r="B58" s="33"/>
      <c r="C58" s="113" t="s">
        <v>20</v>
      </c>
      <c r="D58" s="114"/>
      <c r="E58" s="3">
        <v>0</v>
      </c>
      <c r="F58" s="54">
        <f t="shared" si="10"/>
        <v>4.1000000000000003E-3</v>
      </c>
      <c r="G58" s="79">
        <f t="shared" si="11"/>
        <v>0.56000000000000005</v>
      </c>
      <c r="H58" s="60">
        <f t="shared" si="12"/>
        <v>0</v>
      </c>
      <c r="I58" s="60">
        <v>0.88</v>
      </c>
      <c r="J58" s="60">
        <f t="shared" si="13"/>
        <v>0</v>
      </c>
      <c r="K58" s="60">
        <f t="shared" si="14"/>
        <v>0</v>
      </c>
      <c r="L58" s="60">
        <f t="shared" si="15"/>
        <v>0</v>
      </c>
      <c r="M58" s="60">
        <f t="shared" si="16"/>
        <v>0</v>
      </c>
      <c r="N58" s="35"/>
    </row>
    <row r="59" spans="2:32" ht="15" customHeight="1">
      <c r="B59" s="33"/>
      <c r="C59" s="113" t="s">
        <v>29</v>
      </c>
      <c r="D59" s="114"/>
      <c r="E59" s="3">
        <v>0</v>
      </c>
      <c r="F59" s="54">
        <f t="shared" si="10"/>
        <v>4.1000000000000003E-3</v>
      </c>
      <c r="G59" s="79">
        <f t="shared" si="11"/>
        <v>0.56000000000000005</v>
      </c>
      <c r="H59" s="60">
        <f t="shared" si="12"/>
        <v>0</v>
      </c>
      <c r="I59" s="60">
        <v>0.9</v>
      </c>
      <c r="J59" s="60">
        <f t="shared" si="13"/>
        <v>0</v>
      </c>
      <c r="K59" s="60">
        <f t="shared" si="14"/>
        <v>0</v>
      </c>
      <c r="L59" s="60">
        <f t="shared" si="15"/>
        <v>0</v>
      </c>
      <c r="M59" s="60">
        <f t="shared" si="16"/>
        <v>0</v>
      </c>
      <c r="N59" s="35"/>
    </row>
    <row r="60" spans="2:32" ht="15" customHeight="1">
      <c r="B60" s="33"/>
      <c r="C60" s="113" t="s">
        <v>30</v>
      </c>
      <c r="D60" s="114"/>
      <c r="E60" s="3">
        <v>0</v>
      </c>
      <c r="F60" s="54">
        <f t="shared" si="10"/>
        <v>4.1000000000000003E-3</v>
      </c>
      <c r="G60" s="79">
        <f t="shared" si="11"/>
        <v>0.56000000000000005</v>
      </c>
      <c r="H60" s="60">
        <f t="shared" si="12"/>
        <v>0</v>
      </c>
      <c r="I60" s="60">
        <v>0.92</v>
      </c>
      <c r="J60" s="60">
        <f t="shared" si="13"/>
        <v>0</v>
      </c>
      <c r="K60" s="60">
        <f t="shared" si="14"/>
        <v>0</v>
      </c>
      <c r="L60" s="60">
        <f t="shared" si="15"/>
        <v>0</v>
      </c>
      <c r="M60" s="60">
        <f t="shared" si="16"/>
        <v>0</v>
      </c>
      <c r="N60" s="35"/>
    </row>
    <row r="61" spans="2:32" ht="15" customHeight="1">
      <c r="B61" s="33"/>
      <c r="C61" s="113" t="s">
        <v>31</v>
      </c>
      <c r="D61" s="114"/>
      <c r="E61" s="3">
        <v>0</v>
      </c>
      <c r="F61" s="58">
        <f t="shared" ref="F61:F69" si="17">IF(ProFie="x",$S$13, IF(GPP="x",$U$13, IF(Refin="x",$W$13, IF(OCS="x",$Y$13))))</f>
        <v>2E-3</v>
      </c>
      <c r="G61" s="80">
        <f t="shared" ref="G61:G69" si="18">IF(ProFie="x",$T$13, IF(GPP="x",$V$13, IF(Refin="x",$X$13, IF(OCS="x",$Z$13))))</f>
        <v>0.56000000000000005</v>
      </c>
      <c r="H61" s="60">
        <f t="shared" si="12"/>
        <v>0</v>
      </c>
      <c r="I61" s="60">
        <v>0.8</v>
      </c>
      <c r="J61" s="60">
        <f t="shared" ref="J61:J72" si="19">(K61/24)</f>
        <v>0</v>
      </c>
      <c r="K61" s="60">
        <f t="shared" ref="K61:K72" si="20">(H61*(1-I61))</f>
        <v>0</v>
      </c>
      <c r="L61" s="60">
        <f t="shared" ref="L61:L72" si="21">J61*2190/2000</f>
        <v>0</v>
      </c>
      <c r="M61" s="60">
        <f t="shared" ref="M61:M72" si="22">(J61*8760/2000)</f>
        <v>0</v>
      </c>
      <c r="N61" s="35"/>
    </row>
    <row r="62" spans="2:32" ht="15" customHeight="1">
      <c r="B62" s="33"/>
      <c r="C62" s="113" t="s">
        <v>26</v>
      </c>
      <c r="D62" s="114"/>
      <c r="E62" s="3">
        <v>0</v>
      </c>
      <c r="F62" s="58">
        <f t="shared" si="17"/>
        <v>2E-3</v>
      </c>
      <c r="G62" s="80">
        <f t="shared" si="18"/>
        <v>0.56000000000000005</v>
      </c>
      <c r="H62" s="60">
        <f t="shared" si="12"/>
        <v>0</v>
      </c>
      <c r="I62" s="60">
        <v>0</v>
      </c>
      <c r="J62" s="60">
        <f t="shared" si="19"/>
        <v>0</v>
      </c>
      <c r="K62" s="60">
        <f t="shared" si="20"/>
        <v>0</v>
      </c>
      <c r="L62" s="60">
        <f t="shared" si="21"/>
        <v>0</v>
      </c>
      <c r="M62" s="60">
        <f t="shared" si="22"/>
        <v>0</v>
      </c>
      <c r="N62" s="35"/>
    </row>
    <row r="63" spans="2:32" ht="15" customHeight="1">
      <c r="B63" s="33"/>
      <c r="C63" s="115" t="s">
        <v>32</v>
      </c>
      <c r="D63" s="116"/>
      <c r="E63" s="3">
        <v>0</v>
      </c>
      <c r="F63" s="58">
        <f t="shared" si="17"/>
        <v>2E-3</v>
      </c>
      <c r="G63" s="80">
        <f t="shared" si="18"/>
        <v>0.56000000000000005</v>
      </c>
      <c r="H63" s="60">
        <f t="shared" si="12"/>
        <v>0</v>
      </c>
      <c r="I63" s="60">
        <v>0.84</v>
      </c>
      <c r="J63" s="60">
        <f t="shared" si="19"/>
        <v>0</v>
      </c>
      <c r="K63" s="60">
        <f t="shared" si="20"/>
        <v>0</v>
      </c>
      <c r="L63" s="60">
        <f t="shared" si="21"/>
        <v>0</v>
      </c>
      <c r="M63" s="60">
        <f t="shared" si="22"/>
        <v>0</v>
      </c>
      <c r="N63" s="35"/>
    </row>
    <row r="64" spans="2:32" ht="15" customHeight="1">
      <c r="B64" s="33"/>
      <c r="C64" s="115" t="s">
        <v>21</v>
      </c>
      <c r="D64" s="116"/>
      <c r="E64" s="3">
        <v>0</v>
      </c>
      <c r="F64" s="58">
        <f t="shared" si="17"/>
        <v>2E-3</v>
      </c>
      <c r="G64" s="80">
        <f t="shared" si="18"/>
        <v>0.56000000000000005</v>
      </c>
      <c r="H64" s="60">
        <f t="shared" si="12"/>
        <v>0</v>
      </c>
      <c r="I64" s="60">
        <v>0.85</v>
      </c>
      <c r="J64" s="60">
        <f t="shared" si="19"/>
        <v>0</v>
      </c>
      <c r="K64" s="60">
        <f t="shared" si="20"/>
        <v>0</v>
      </c>
      <c r="L64" s="60">
        <f t="shared" si="21"/>
        <v>0</v>
      </c>
      <c r="M64" s="60">
        <f t="shared" si="22"/>
        <v>0</v>
      </c>
      <c r="N64" s="35"/>
    </row>
    <row r="65" spans="2:14" ht="15" customHeight="1">
      <c r="B65" s="33"/>
      <c r="C65" s="115" t="s">
        <v>22</v>
      </c>
      <c r="D65" s="116"/>
      <c r="E65" s="3">
        <v>0</v>
      </c>
      <c r="F65" s="58">
        <f t="shared" si="17"/>
        <v>2E-3</v>
      </c>
      <c r="G65" s="80">
        <f t="shared" si="18"/>
        <v>0.56000000000000005</v>
      </c>
      <c r="H65" s="60">
        <f t="shared" si="12"/>
        <v>0</v>
      </c>
      <c r="I65" s="60">
        <v>0.87</v>
      </c>
      <c r="J65" s="60">
        <f t="shared" si="19"/>
        <v>0</v>
      </c>
      <c r="K65" s="60">
        <f t="shared" si="20"/>
        <v>0</v>
      </c>
      <c r="L65" s="60">
        <f t="shared" si="21"/>
        <v>0</v>
      </c>
      <c r="M65" s="60">
        <f t="shared" si="22"/>
        <v>0</v>
      </c>
      <c r="N65" s="35"/>
    </row>
    <row r="66" spans="2:14" ht="15" customHeight="1">
      <c r="B66" s="33"/>
      <c r="C66" s="115" t="s">
        <v>23</v>
      </c>
      <c r="D66" s="116"/>
      <c r="E66" s="3">
        <v>0</v>
      </c>
      <c r="F66" s="58">
        <f t="shared" si="17"/>
        <v>2E-3</v>
      </c>
      <c r="G66" s="80">
        <f t="shared" si="18"/>
        <v>0.56000000000000005</v>
      </c>
      <c r="H66" s="60">
        <f t="shared" si="12"/>
        <v>0</v>
      </c>
      <c r="I66" s="60">
        <v>0.87</v>
      </c>
      <c r="J66" s="60">
        <f t="shared" si="19"/>
        <v>0</v>
      </c>
      <c r="K66" s="60">
        <f t="shared" si="20"/>
        <v>0</v>
      </c>
      <c r="L66" s="60">
        <f t="shared" si="21"/>
        <v>0</v>
      </c>
      <c r="M66" s="60">
        <f t="shared" si="22"/>
        <v>0</v>
      </c>
      <c r="N66" s="35"/>
    </row>
    <row r="67" spans="2:14" ht="15" customHeight="1">
      <c r="B67" s="33"/>
      <c r="C67" s="115" t="s">
        <v>24</v>
      </c>
      <c r="D67" s="116"/>
      <c r="E67" s="3">
        <v>0</v>
      </c>
      <c r="F67" s="58">
        <f t="shared" si="17"/>
        <v>2E-3</v>
      </c>
      <c r="G67" s="80">
        <f t="shared" si="18"/>
        <v>0.56000000000000005</v>
      </c>
      <c r="H67" s="60">
        <f t="shared" si="12"/>
        <v>0</v>
      </c>
      <c r="I67" s="60">
        <v>0.88</v>
      </c>
      <c r="J67" s="60">
        <f t="shared" si="19"/>
        <v>0</v>
      </c>
      <c r="K67" s="60">
        <f t="shared" si="20"/>
        <v>0</v>
      </c>
      <c r="L67" s="60">
        <f t="shared" si="21"/>
        <v>0</v>
      </c>
      <c r="M67" s="60">
        <f t="shared" si="22"/>
        <v>0</v>
      </c>
      <c r="N67" s="35"/>
    </row>
    <row r="68" spans="2:14" ht="15" customHeight="1">
      <c r="B68" s="33"/>
      <c r="C68" s="115" t="s">
        <v>33</v>
      </c>
      <c r="D68" s="116"/>
      <c r="E68" s="3">
        <v>0</v>
      </c>
      <c r="F68" s="58">
        <f t="shared" si="17"/>
        <v>2E-3</v>
      </c>
      <c r="G68" s="80">
        <f t="shared" si="18"/>
        <v>0.56000000000000005</v>
      </c>
      <c r="H68" s="60">
        <f t="shared" si="12"/>
        <v>0</v>
      </c>
      <c r="I68" s="60">
        <v>0.9</v>
      </c>
      <c r="J68" s="60">
        <f t="shared" si="19"/>
        <v>0</v>
      </c>
      <c r="K68" s="60">
        <f t="shared" si="20"/>
        <v>0</v>
      </c>
      <c r="L68" s="60">
        <f t="shared" si="21"/>
        <v>0</v>
      </c>
      <c r="M68" s="60">
        <f t="shared" si="22"/>
        <v>0</v>
      </c>
      <c r="N68" s="35"/>
    </row>
    <row r="69" spans="2:14" ht="15" customHeight="1">
      <c r="B69" s="33"/>
      <c r="C69" s="115" t="s">
        <v>34</v>
      </c>
      <c r="D69" s="116"/>
      <c r="E69" s="3">
        <v>0</v>
      </c>
      <c r="F69" s="58">
        <f t="shared" si="17"/>
        <v>2E-3</v>
      </c>
      <c r="G69" s="80">
        <f t="shared" si="18"/>
        <v>0.56000000000000005</v>
      </c>
      <c r="H69" s="60">
        <f t="shared" si="12"/>
        <v>0</v>
      </c>
      <c r="I69" s="60">
        <v>0.92</v>
      </c>
      <c r="J69" s="60">
        <f t="shared" si="19"/>
        <v>0</v>
      </c>
      <c r="K69" s="60">
        <f t="shared" si="20"/>
        <v>0</v>
      </c>
      <c r="L69" s="60">
        <f t="shared" si="21"/>
        <v>0</v>
      </c>
      <c r="M69" s="60">
        <f t="shared" si="22"/>
        <v>0</v>
      </c>
      <c r="N69" s="35"/>
    </row>
    <row r="70" spans="2:14" ht="15" customHeight="1">
      <c r="B70" s="33"/>
      <c r="C70" s="124" t="s">
        <v>41</v>
      </c>
      <c r="D70" s="125"/>
      <c r="E70" s="3">
        <v>0</v>
      </c>
      <c r="F70" s="58">
        <f>IF(ProFie="x",$S$15, IF(GPP="x",$U$15, IF(Refin="x",$W$15, IF(OCS="x",$Y$15))))</f>
        <v>0.26700000000000002</v>
      </c>
      <c r="G70" s="80">
        <f>IF(ProFie="x",$T$15, IF(GPP="x",$V$15, IF(Refin="x",$X$15, IF(OCS="x",$Z$15))))</f>
        <v>0.56000000000000005</v>
      </c>
      <c r="H70" s="60">
        <f t="shared" si="12"/>
        <v>0</v>
      </c>
      <c r="I70" s="60">
        <v>0.8</v>
      </c>
      <c r="J70" s="60">
        <f t="shared" si="19"/>
        <v>0</v>
      </c>
      <c r="K70" s="60">
        <f t="shared" si="20"/>
        <v>0</v>
      </c>
      <c r="L70" s="60">
        <f t="shared" si="21"/>
        <v>0</v>
      </c>
      <c r="M70" s="60">
        <f t="shared" si="22"/>
        <v>0</v>
      </c>
      <c r="N70" s="35"/>
    </row>
    <row r="71" spans="2:14" ht="15" customHeight="1">
      <c r="B71" s="33"/>
      <c r="C71" s="124" t="s">
        <v>7</v>
      </c>
      <c r="D71" s="125"/>
      <c r="E71" s="3">
        <v>0</v>
      </c>
      <c r="F71" s="58">
        <f>IF(ProFie="x",$S$15, IF(GPP="x",$U$15, IF(Refin="x",$W$15, IF(OCS="x",$Y$15))))</f>
        <v>0.26700000000000002</v>
      </c>
      <c r="G71" s="80">
        <f>IF(ProFie="x",$T$15, IF(GPP="x",$V$15, IF(Refin="x",$X$15, IF(OCS="x",$Z$15))))</f>
        <v>0.56000000000000005</v>
      </c>
      <c r="H71" s="60">
        <f t="shared" si="12"/>
        <v>0</v>
      </c>
      <c r="I71" s="60">
        <v>1</v>
      </c>
      <c r="J71" s="60">
        <f t="shared" si="19"/>
        <v>0</v>
      </c>
      <c r="K71" s="60">
        <f t="shared" si="20"/>
        <v>0</v>
      </c>
      <c r="L71" s="60">
        <f t="shared" si="21"/>
        <v>0</v>
      </c>
      <c r="M71" s="60">
        <f t="shared" si="22"/>
        <v>0</v>
      </c>
      <c r="N71" s="35"/>
    </row>
    <row r="72" spans="2:14" ht="15" customHeight="1">
      <c r="B72" s="33"/>
      <c r="C72" s="124" t="s">
        <v>8</v>
      </c>
      <c r="D72" s="125"/>
      <c r="E72" s="3">
        <v>0</v>
      </c>
      <c r="F72" s="58">
        <f>IF(ProFie="x",$S$14, IF(GPP="x",$U$14, IF(Refin="x",$W$14, IF(OCS="x",$Y$14))))</f>
        <v>3.8999999999999998E-3</v>
      </c>
      <c r="G72" s="80">
        <f>IF(ProFie="x",$T$14, IF(GPP="x",$V$14, IF(Refin="x",$X$14, IF(OCS="x",$Z$14))))</f>
        <v>0.56000000000000005</v>
      </c>
      <c r="H72" s="60">
        <f t="shared" si="12"/>
        <v>0</v>
      </c>
      <c r="I72" s="60">
        <v>0.8</v>
      </c>
      <c r="J72" s="60">
        <f t="shared" si="19"/>
        <v>0</v>
      </c>
      <c r="K72" s="60">
        <f t="shared" si="20"/>
        <v>0</v>
      </c>
      <c r="L72" s="60">
        <f t="shared" si="21"/>
        <v>0</v>
      </c>
      <c r="M72" s="60">
        <f t="shared" si="22"/>
        <v>0</v>
      </c>
      <c r="N72" s="35"/>
    </row>
    <row r="73" spans="2:14" ht="15" customHeight="1" thickBot="1">
      <c r="B73" s="33"/>
      <c r="C73" s="126" t="s">
        <v>35</v>
      </c>
      <c r="D73" s="127"/>
      <c r="E73" s="4">
        <v>0</v>
      </c>
      <c r="F73" s="58">
        <f>IF(ProFie="x",$S$14, IF(GPP="x",$U$14, IF(Refin="x",$W$14, IF(OCS="x",$Y$14))))</f>
        <v>3.8999999999999998E-3</v>
      </c>
      <c r="G73" s="80">
        <f>IF(ProFie="x",$T$14, IF(GPP="x",$V$14, IF(Refin="x",$X$14, IF(OCS="x",$Z$14))))</f>
        <v>0.56000000000000005</v>
      </c>
      <c r="H73" s="67">
        <f t="shared" si="12"/>
        <v>0</v>
      </c>
      <c r="I73" s="67">
        <v>1</v>
      </c>
      <c r="J73" s="67">
        <f>(K73/24)</f>
        <v>0</v>
      </c>
      <c r="K73" s="67">
        <f>(H73*(1-I73))</f>
        <v>0</v>
      </c>
      <c r="L73" s="67">
        <f>J73*2190/2000</f>
        <v>0</v>
      </c>
      <c r="M73" s="67">
        <f>(J73*8760/2000)</f>
        <v>0</v>
      </c>
      <c r="N73" s="35"/>
    </row>
    <row r="74" spans="2:14" ht="15" customHeight="1" thickTop="1">
      <c r="B74" s="33"/>
      <c r="C74" s="131" t="s">
        <v>50</v>
      </c>
      <c r="D74" s="131"/>
      <c r="E74" s="81">
        <f>SUM(E50:E73)</f>
        <v>0</v>
      </c>
      <c r="F74" s="82"/>
      <c r="G74" s="83"/>
      <c r="H74" s="84">
        <f>SUM(H50:H73)</f>
        <v>0</v>
      </c>
      <c r="I74" s="83"/>
      <c r="J74" s="84">
        <f>SUM(J50:J73)</f>
        <v>0</v>
      </c>
      <c r="K74" s="84">
        <f>SUM(K50:K73)</f>
        <v>0</v>
      </c>
      <c r="L74" s="84">
        <f>SUM(L50:L73)</f>
        <v>0</v>
      </c>
      <c r="M74" s="84">
        <f>SUM(M50:M73)</f>
        <v>0</v>
      </c>
      <c r="N74" s="35"/>
    </row>
    <row r="75" spans="2:14" ht="15" customHeight="1">
      <c r="B75" s="33"/>
      <c r="C75" s="85"/>
      <c r="D75" s="85"/>
      <c r="E75" s="86"/>
      <c r="F75" s="87"/>
      <c r="G75" s="87"/>
      <c r="H75" s="88"/>
      <c r="I75" s="88"/>
      <c r="J75" s="89"/>
      <c r="K75" s="89"/>
      <c r="L75" s="89"/>
      <c r="M75" s="89"/>
      <c r="N75" s="35"/>
    </row>
    <row r="76" spans="2:14" ht="15" customHeight="1">
      <c r="B76" s="33"/>
      <c r="C76" s="132" t="s">
        <v>9</v>
      </c>
      <c r="D76" s="133"/>
      <c r="E76" s="90">
        <f>SUM(E44+E74)</f>
        <v>0</v>
      </c>
      <c r="F76" s="91"/>
      <c r="G76" s="91"/>
      <c r="H76" s="92">
        <f>SUM(H44+H74)</f>
        <v>0</v>
      </c>
      <c r="I76" s="91"/>
      <c r="J76" s="92">
        <f>SUM(J44+J74)</f>
        <v>0</v>
      </c>
      <c r="K76" s="92">
        <f>K44+K74</f>
        <v>0</v>
      </c>
      <c r="L76" s="92">
        <f>SUM(L44+L74)</f>
        <v>0</v>
      </c>
      <c r="M76" s="92">
        <f>SUM(M44+M74)</f>
        <v>0</v>
      </c>
      <c r="N76" s="35"/>
    </row>
    <row r="77" spans="2:14" ht="15" customHeight="1">
      <c r="B77" s="33"/>
      <c r="C77" s="34"/>
      <c r="D77" s="34"/>
      <c r="E77" s="34"/>
      <c r="F77" s="34"/>
      <c r="G77" s="34"/>
      <c r="H77" s="74"/>
      <c r="I77" s="74"/>
      <c r="J77" s="74"/>
      <c r="K77" s="74"/>
      <c r="L77" s="74"/>
      <c r="M77" s="74"/>
      <c r="N77" s="35"/>
    </row>
    <row r="78" spans="2:14" ht="15" customHeight="1">
      <c r="B78" s="33"/>
      <c r="C78" s="93" t="s">
        <v>10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5"/>
    </row>
    <row r="79" spans="2:14" ht="15" customHeight="1">
      <c r="B79" s="33"/>
      <c r="C79" s="94" t="s">
        <v>52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5"/>
    </row>
    <row r="80" spans="2:14" ht="15" customHeight="1">
      <c r="B80" s="33"/>
      <c r="C80" s="94" t="s">
        <v>53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5"/>
    </row>
    <row r="81" spans="2:14" ht="15" customHeight="1">
      <c r="B81" s="33"/>
      <c r="C81" s="94" t="s">
        <v>56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/>
    </row>
    <row r="82" spans="2:14" ht="15" customHeight="1">
      <c r="B82" s="33"/>
      <c r="C82" s="9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5"/>
    </row>
    <row r="83" spans="2:14" ht="15" customHeight="1" thickBot="1">
      <c r="B83" s="39"/>
      <c r="C83" s="95" t="s">
        <v>77</v>
      </c>
      <c r="D83" s="98"/>
      <c r="E83" s="40"/>
      <c r="F83" s="40"/>
      <c r="G83" s="40"/>
      <c r="H83" s="40"/>
      <c r="I83" s="40"/>
      <c r="J83" s="40"/>
      <c r="K83" s="40"/>
      <c r="L83" s="96" t="s">
        <v>54</v>
      </c>
      <c r="M83" s="7"/>
      <c r="N83" s="41"/>
    </row>
    <row r="84" spans="2:14" ht="15" customHeight="1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</row>
    <row r="85" spans="2:14" ht="15" customHeight="1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</row>
    <row r="86" spans="2:14" ht="15" customHeight="1">
      <c r="B86" s="8"/>
    </row>
  </sheetData>
  <sheetProtection password="CA15" sheet="1" objects="1" scenarios="1" selectLockedCells="1"/>
  <customSheetViews>
    <customSheetView guid="{07E0E28D-B969-4E7F-8F85-058A5327F2F1}" showGridLines="0" hiddenColumns="1" showRuler="0" topLeftCell="B13">
      <selection activeCell="B34" sqref="B34"/>
      <rowBreaks count="1" manualBreakCount="1">
        <brk id="44" max="16383" man="1"/>
      </rowBreaks>
      <pageMargins left="1" right="1" top="1" bottom="1" header="1" footer="0.71"/>
      <printOptions horizontalCentered="1" verticalCentered="1"/>
      <pageSetup scale="66" fitToHeight="2" orientation="landscape" horizontalDpi="4294967292" r:id="rId1"/>
      <headerFooter alignWithMargins="0">
        <oddFooter>&amp;L      &amp;F, &amp;D</oddFooter>
      </headerFooter>
    </customSheetView>
  </customSheetViews>
  <mergeCells count="65">
    <mergeCell ref="C72:D72"/>
    <mergeCell ref="C73:D73"/>
    <mergeCell ref="C74:D74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3:D43"/>
    <mergeCell ref="C44:D44"/>
    <mergeCell ref="C49:D49"/>
    <mergeCell ref="C50:D50"/>
    <mergeCell ref="C51:D51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B2:N2"/>
    <mergeCell ref="C17:D17"/>
    <mergeCell ref="C18:D18"/>
    <mergeCell ref="C19:D19"/>
    <mergeCell ref="C20:D20"/>
    <mergeCell ref="C27:D27"/>
    <mergeCell ref="C21:D21"/>
    <mergeCell ref="C22:D22"/>
    <mergeCell ref="C23:D23"/>
    <mergeCell ref="C24:D24"/>
    <mergeCell ref="C25:D25"/>
    <mergeCell ref="Q12:Q15"/>
    <mergeCell ref="R5:R6"/>
    <mergeCell ref="Q5:Q6"/>
    <mergeCell ref="Q7:Q11"/>
    <mergeCell ref="C26:D26"/>
    <mergeCell ref="Q4:Z4"/>
    <mergeCell ref="S5:T5"/>
    <mergeCell ref="U5:V5"/>
    <mergeCell ref="W5:X5"/>
    <mergeCell ref="Y5:Z5"/>
  </mergeCells>
  <phoneticPr fontId="0" type="noConversion"/>
  <printOptions horizontalCentered="1" verticalCentered="1" gridLinesSet="0"/>
  <pageMargins left="1" right="1" top="1" bottom="1" header="1" footer="0.71"/>
  <pageSetup scale="66" fitToHeight="2" orientation="landscape" horizontalDpi="4294967292" r:id="rId2"/>
  <headerFooter alignWithMargins="0">
    <oddFooter>&amp;L      &amp;F, &amp;D</oddFooter>
  </headerFooter>
  <rowBreaks count="1" manualBreakCount="1">
    <brk id="44" max="16383" man="1"/>
  </rowBreaks>
  <ignoredErrors>
    <ignoredError sqref="K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Fugitive CLP Method</vt:lpstr>
      <vt:lpstr>GPP</vt:lpstr>
      <vt:lpstr>OCS</vt:lpstr>
      <vt:lpstr>'Fugitive CLP Method'!Print_Titles</vt:lpstr>
      <vt:lpstr>ProFie</vt:lpstr>
      <vt:lpstr>Refin</vt:lpstr>
    </vt:vector>
  </TitlesOfParts>
  <Manager>APCD</Manager>
  <Company>SBCAPCD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FHC Calcs - CLP Method</dc:title>
  <dc:subject>FHC Calcs</dc:subject>
  <dc:creator>Lisa Kiehl (ver 3.0)</dc:creator>
  <dc:description>Version 3.0 (April 2004)_x000d_
Included categories A through G for valves and flanges which expanded the monitoring options available to sources._x000d_
Added lookup equations to identify correct control efficiency.</dc:description>
  <cp:lastModifiedBy>Kevin M. Brown</cp:lastModifiedBy>
  <cp:lastPrinted>2004-02-27T00:38:11Z</cp:lastPrinted>
  <dcterms:created xsi:type="dcterms:W3CDTF">1998-06-08T16:47:28Z</dcterms:created>
  <dcterms:modified xsi:type="dcterms:W3CDTF">2017-07-19T23:19:20Z</dcterms:modified>
  <cp:category>O&amp;G</cp:category>
</cp:coreProperties>
</file>