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capcd.org\toxics\Modeling Guidance\Visibility Analysis and Soil &amp; Vegetation Analysis\"/>
    </mc:Choice>
  </mc:AlternateContent>
  <bookViews>
    <workbookView xWindow="0" yWindow="0" windowWidth="25200" windowHeight="10725" activeTab="1"/>
  </bookViews>
  <sheets>
    <sheet name="SER Method" sheetId="6" r:id="rId1"/>
    <sheet name="AERMOD Results" sheetId="11" r:id="rId2"/>
    <sheet name="SO2" sheetId="10" r:id="rId3"/>
  </sheets>
  <calcPr calcId="152511"/>
</workbook>
</file>

<file path=xl/calcChain.xml><?xml version="1.0" encoding="utf-8"?>
<calcChain xmlns="http://schemas.openxmlformats.org/spreadsheetml/2006/main">
  <c r="I24" i="10" l="1"/>
  <c r="I16" i="10"/>
  <c r="I36" i="10"/>
  <c r="I25" i="10" s="1"/>
  <c r="J25" i="10" s="1"/>
  <c r="I35" i="10"/>
  <c r="I21" i="10" s="1"/>
  <c r="J21" i="10" s="1"/>
  <c r="I34" i="10"/>
  <c r="I17" i="10" s="1"/>
  <c r="J17" i="10" s="1"/>
  <c r="I33" i="10"/>
  <c r="I13" i="10" s="1"/>
  <c r="J13" i="10" s="1"/>
  <c r="J24" i="10"/>
  <c r="J23" i="10"/>
  <c r="J22" i="10"/>
  <c r="J19" i="10"/>
  <c r="J18" i="10"/>
  <c r="J16" i="10"/>
  <c r="J15" i="10"/>
  <c r="J14" i="10"/>
  <c r="J11" i="10"/>
  <c r="J10" i="10"/>
  <c r="H31" i="6"/>
  <c r="H30" i="6"/>
  <c r="H29" i="6"/>
  <c r="H28" i="6"/>
  <c r="H26" i="6"/>
  <c r="H25" i="6"/>
  <c r="H22" i="6"/>
  <c r="H21" i="6"/>
  <c r="H20" i="6"/>
  <c r="H19" i="6"/>
  <c r="H18" i="6"/>
  <c r="H15" i="6"/>
  <c r="C47" i="10"/>
  <c r="C46" i="10"/>
  <c r="C45" i="10"/>
  <c r="C44" i="10"/>
  <c r="C43" i="10"/>
  <c r="C42" i="10"/>
  <c r="C41" i="10"/>
  <c r="C40" i="10"/>
  <c r="C39" i="10"/>
  <c r="C37" i="10"/>
  <c r="C36" i="10"/>
  <c r="C35" i="10"/>
  <c r="C34" i="10"/>
  <c r="C31" i="10"/>
  <c r="I12" i="10" l="1"/>
  <c r="J12" i="10" s="1"/>
  <c r="I20" i="10"/>
  <c r="J20" i="10" s="1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F11" i="6"/>
  <c r="G11" i="6" s="1"/>
  <c r="E31" i="6"/>
  <c r="F31" i="6" s="1"/>
  <c r="G31" i="6" s="1"/>
  <c r="E30" i="6"/>
  <c r="F30" i="6" s="1"/>
  <c r="G30" i="6" s="1"/>
  <c r="E29" i="6"/>
  <c r="F29" i="6" s="1"/>
  <c r="G29" i="6" s="1"/>
  <c r="E28" i="6"/>
  <c r="F28" i="6" s="1"/>
  <c r="G28" i="6" s="1"/>
  <c r="E27" i="6"/>
  <c r="F27" i="6" s="1"/>
  <c r="G27" i="6" s="1"/>
  <c r="E26" i="6"/>
  <c r="F26" i="6" s="1"/>
  <c r="G26" i="6" s="1"/>
  <c r="E25" i="6"/>
  <c r="F25" i="6" s="1"/>
  <c r="G25" i="6" s="1"/>
  <c r="E22" i="6"/>
  <c r="F22" i="6" s="1"/>
  <c r="G22" i="6" s="1"/>
  <c r="E21" i="6"/>
  <c r="F21" i="6" s="1"/>
  <c r="G21" i="6" s="1"/>
  <c r="E20" i="6"/>
  <c r="F20" i="6" s="1"/>
  <c r="G20" i="6" s="1"/>
  <c r="E19" i="6"/>
  <c r="F19" i="6" s="1"/>
  <c r="G19" i="6" s="1"/>
  <c r="E17" i="6"/>
  <c r="F17" i="6" s="1"/>
  <c r="G17" i="6" s="1"/>
  <c r="E16" i="6"/>
  <c r="F16" i="6" s="1"/>
  <c r="G16" i="6" s="1"/>
  <c r="E15" i="6"/>
  <c r="F15" i="6" s="1"/>
  <c r="G15" i="6" s="1"/>
  <c r="E14" i="6"/>
  <c r="F14" i="6" s="1"/>
  <c r="G14" i="6" s="1"/>
  <c r="E13" i="6"/>
  <c r="F13" i="6" s="1"/>
  <c r="G13" i="6" s="1"/>
  <c r="E12" i="6"/>
  <c r="F12" i="6" s="1"/>
  <c r="G12" i="6" s="1"/>
  <c r="J10" i="6"/>
  <c r="E10" i="6"/>
  <c r="F10" i="6" s="1"/>
  <c r="G10" i="6" s="1"/>
</calcChain>
</file>

<file path=xl/sharedStrings.xml><?xml version="1.0" encoding="utf-8"?>
<sst xmlns="http://schemas.openxmlformats.org/spreadsheetml/2006/main" count="355" uniqueCount="135">
  <si>
    <t>Pollutant</t>
  </si>
  <si>
    <t>1-Hour</t>
  </si>
  <si>
    <t>NOx</t>
  </si>
  <si>
    <t>SO2</t>
  </si>
  <si>
    <t>CO</t>
  </si>
  <si>
    <t>PM10</t>
  </si>
  <si>
    <t>3-Hour</t>
  </si>
  <si>
    <t>24-Hour</t>
  </si>
  <si>
    <t>Annual</t>
  </si>
  <si>
    <t>Averaging</t>
  </si>
  <si>
    <t>Maximum</t>
  </si>
  <si>
    <t>Emission</t>
  </si>
  <si>
    <t>Rate</t>
  </si>
  <si>
    <t>(lb/hr)</t>
  </si>
  <si>
    <t>(m)</t>
  </si>
  <si>
    <t>(ug/m3)</t>
  </si>
  <si>
    <t>Impact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</si>
  <si>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</si>
  <si>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</si>
  <si>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</si>
  <si>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</si>
  <si>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</si>
  <si>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</si>
  <si>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</si>
  <si>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</si>
  <si>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</si>
  <si>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</si>
  <si>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Factor</t>
  </si>
  <si>
    <t>Exceeds</t>
  </si>
  <si>
    <t>(Yes/No)</t>
  </si>
  <si>
    <t>ROC</t>
  </si>
  <si>
    <t>SOx</t>
  </si>
  <si>
    <t>Generator</t>
  </si>
  <si>
    <t>Emissions</t>
  </si>
  <si>
    <t>(MMBtu/hr)</t>
  </si>
  <si>
    <t>(lb/MMBtu)</t>
  </si>
  <si>
    <t>Allowable</t>
  </si>
  <si>
    <t>Class I</t>
  </si>
  <si>
    <t>Increase</t>
  </si>
  <si>
    <t>No</t>
  </si>
  <si>
    <t>Class II</t>
  </si>
  <si>
    <t>Total Steam</t>
  </si>
  <si>
    <t>Hours</t>
  </si>
  <si>
    <t>of</t>
  </si>
  <si>
    <t>Capacity</t>
  </si>
  <si>
    <t>Operation</t>
  </si>
  <si>
    <t>(hr/yr)</t>
  </si>
  <si>
    <t>(lb/yr)</t>
  </si>
  <si>
    <t>(tpy)</t>
  </si>
  <si>
    <t>Arsenic</t>
  </si>
  <si>
    <t>Barium</t>
  </si>
  <si>
    <t>Beryllium</t>
  </si>
  <si>
    <t>Cadmium</t>
  </si>
  <si>
    <t>Chromium</t>
  </si>
  <si>
    <t>Cobalt</t>
  </si>
  <si>
    <t>Copper</t>
  </si>
  <si>
    <t>Manganese</t>
  </si>
  <si>
    <t>Mercury</t>
  </si>
  <si>
    <t>Molybdenum</t>
  </si>
  <si>
    <t>Nickel</t>
  </si>
  <si>
    <t>Selenium</t>
  </si>
  <si>
    <t>Vanadium</t>
  </si>
  <si>
    <t>Zinc</t>
  </si>
  <si>
    <t>(B) = 3 * 85 MMBtu/steam generator hour</t>
  </si>
  <si>
    <t>Significant</t>
  </si>
  <si>
    <t>Exceed</t>
  </si>
  <si>
    <t>(C) = Maximum hours of operation per year</t>
  </si>
  <si>
    <t>(E) = (B) * (D)</t>
  </si>
  <si>
    <t>(F) = (C) * (E)</t>
  </si>
  <si>
    <t>(G) = (F) / 2000</t>
  </si>
  <si>
    <t>Yes</t>
  </si>
  <si>
    <t>(n/a)</t>
  </si>
  <si>
    <t>----</t>
  </si>
  <si>
    <t>Boron</t>
  </si>
  <si>
    <t>Fluoride</t>
  </si>
  <si>
    <t>Lead</t>
  </si>
  <si>
    <t>SER</t>
  </si>
  <si>
    <t>Adjusted</t>
  </si>
  <si>
    <t>Emission Rate</t>
  </si>
  <si>
    <t>(J) = (H) * (I)</t>
  </si>
  <si>
    <t>Lowest</t>
  </si>
  <si>
    <t>(K) = Comparison of (G) and (J)</t>
  </si>
  <si>
    <t>Period</t>
  </si>
  <si>
    <t>Adjusted SER?</t>
  </si>
  <si>
    <t>(A) = ROC emissions rates in (E) through (G) include combustion and fugitive emissions.</t>
  </si>
  <si>
    <t>Met</t>
  </si>
  <si>
    <t>PSD Class</t>
  </si>
  <si>
    <t>Receptor</t>
  </si>
  <si>
    <t>Peak</t>
  </si>
  <si>
    <t>Year</t>
  </si>
  <si>
    <t>Location</t>
  </si>
  <si>
    <t>UTM East</t>
  </si>
  <si>
    <t>UTM North</t>
  </si>
  <si>
    <t>Concentration</t>
  </si>
  <si>
    <t>NAD83</t>
  </si>
  <si>
    <t>w/o Background</t>
  </si>
  <si>
    <t>Threshold?</t>
  </si>
  <si>
    <t>San Rafael Wilderness</t>
  </si>
  <si>
    <t>Property Line</t>
  </si>
  <si>
    <t>Criteria</t>
  </si>
  <si>
    <t>Time</t>
  </si>
  <si>
    <t>(ppmv)</t>
  </si>
  <si>
    <t>CAAQS</t>
  </si>
  <si>
    <t>EPA Table 5.3</t>
  </si>
  <si>
    <t>NAAQS</t>
  </si>
  <si>
    <t>APCD Rule 803</t>
  </si>
  <si>
    <t>3-Hour (Class I)</t>
  </si>
  <si>
    <t>3-Hour (Class II)</t>
  </si>
  <si>
    <t>24-Hour (Class I)</t>
  </si>
  <si>
    <t>24-Hour (Class II)</t>
  </si>
  <si>
    <t>Annual (Class I)</t>
  </si>
  <si>
    <t>Annual (Class II)</t>
  </si>
  <si>
    <t>EPA Tables from Reference #4.</t>
  </si>
  <si>
    <t>Limit</t>
  </si>
  <si>
    <t>Off-site</t>
  </si>
  <si>
    <t>Run</t>
  </si>
  <si>
    <t>No.</t>
  </si>
  <si>
    <t>(UTM E, m)</t>
  </si>
  <si>
    <t>(UTM N, m)</t>
  </si>
  <si>
    <t>Project</t>
  </si>
  <si>
    <t>Background</t>
  </si>
  <si>
    <t>Total</t>
  </si>
  <si>
    <t>1 ppb SO2 = 2.620 ug/m3</t>
  </si>
  <si>
    <t>1 ppm SO2 = 1000 ppb = 2620 ug/m3</t>
  </si>
  <si>
    <t>(ppb)</t>
  </si>
  <si>
    <t>Class I SO2 background data not available.</t>
  </si>
  <si>
    <t>Class II SO2 background data from the Lompoc H Street Monitoring Station (2010-2012).</t>
  </si>
  <si>
    <t>Example</t>
  </si>
  <si>
    <t>Table 3 SO2 Class I and Class II Impacts</t>
  </si>
  <si>
    <t>Table 1  Plant and Soil Impact Screening Using Significant Emission Rates (SERs)</t>
  </si>
  <si>
    <t>AERMOD</t>
  </si>
  <si>
    <t>AERMOD Peak</t>
  </si>
  <si>
    <t>(H) = Lowest Significant Emission Rate (SER) for soils and plants from EPA Tables 5.6 and 5.7. EPA Table 5.7 SERs adjusted to 30 year lifetime.</t>
  </si>
  <si>
    <t>(I) = Emission rate increase factor of 0.96 from EPA Table 5.8 was adjusted to reflect a stack temperature 380K instead of 350K.</t>
  </si>
  <si>
    <t>TABLE 2  AERMOD Dispersion Modeling Results (Background Not Included)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</si>
</sst>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5" xfId="0" applyFill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11" fontId="0" fillId="0" borderId="8" xfId="0" applyNumberFormat="1" applyBorder="1" applyAlignment="1">
      <alignment horizontal="center"/>
    </xf>
    <xf numFmtId="0" fontId="0" fillId="0" borderId="0" xfId="0" applyFont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2" fontId="0" fillId="0" borderId="5" xfId="0" quotePrefix="1" applyNumberFormat="1" applyFill="1" applyBorder="1" applyAlignment="1">
      <alignment horizontal="center"/>
    </xf>
    <xf numFmtId="11" fontId="0" fillId="0" borderId="5" xfId="0" quotePrefix="1" applyNumberFormat="1" applyFill="1" applyBorder="1" applyAlignment="1">
      <alignment horizontal="center"/>
    </xf>
    <xf numFmtId="164" fontId="0" fillId="0" borderId="5" xfId="0" quotePrefix="1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2" fontId="0" fillId="0" borderId="3" xfId="0" applyNumberFormat="1" applyBorder="1" applyAlignment="1">
      <alignment horizontal="left"/>
    </xf>
    <xf numFmtId="2" fontId="0" fillId="0" borderId="6" xfId="0" applyNumberFormat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" xfId="0" applyBorder="1"/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3" xfId="0" applyFont="1" applyFill="1" applyBorder="1"/>
    <xf numFmtId="1" fontId="0" fillId="0" borderId="23" xfId="0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0" xfId="0" applyFont="1" applyFill="1" applyBorder="1"/>
    <xf numFmtId="1" fontId="0" fillId="0" borderId="20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1" fontId="0" fillId="0" borderId="2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8" xfId="0" applyFont="1" applyFill="1" applyBorder="1"/>
    <xf numFmtId="1" fontId="0" fillId="0" borderId="8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23" xfId="0" applyFill="1" applyBorder="1"/>
    <xf numFmtId="0" fontId="0" fillId="0" borderId="8" xfId="0" applyFill="1" applyBorder="1"/>
    <xf numFmtId="0" fontId="1" fillId="0" borderId="0" xfId="0" applyFont="1"/>
    <xf numFmtId="14" fontId="1" fillId="0" borderId="0" xfId="0" applyNumberFormat="1" applyFont="1" applyAlignment="1">
      <alignment horizontal="left"/>
    </xf>
    <xf numFmtId="14" fontId="0" fillId="0" borderId="0" xfId="0" applyNumberFormat="1"/>
    <xf numFmtId="0" fontId="1" fillId="0" borderId="1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2" fontId="0" fillId="0" borderId="5" xfId="0" applyNumberFormat="1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2" fontId="0" fillId="0" borderId="8" xfId="0" applyNumberFormat="1" applyFon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" fontId="0" fillId="0" borderId="22" xfId="0" applyNumberFormat="1" applyFill="1" applyBorder="1" applyAlignment="1">
      <alignment horizontal="center"/>
    </xf>
    <xf numFmtId="2" fontId="0" fillId="0" borderId="23" xfId="0" applyNumberFormat="1" applyFont="1" applyFill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15" xfId="0" applyNumberFormat="1" applyFont="1" applyFill="1" applyBorder="1" applyAlignment="1">
      <alignment horizontal="center"/>
    </xf>
    <xf numFmtId="1" fontId="1" fillId="0" borderId="16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left"/>
    </xf>
    <xf numFmtId="2" fontId="0" fillId="0" borderId="20" xfId="0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workbookViewId="0"/>
  </sheetViews>
  <sheetFormatPr defaultRowHeight="15" x14ac:dyDescent="0.25"/>
  <cols>
    <col min="1" max="1" width="15" customWidth="1"/>
    <col min="2" max="4" width="12.7109375" hidden="1" customWidth="1"/>
    <col min="5" max="8" width="12.7109375" customWidth="1"/>
    <col min="9" max="9" width="13.42578125" customWidth="1"/>
    <col min="10" max="10" width="12.7109375" customWidth="1"/>
    <col min="11" max="11" width="15" customWidth="1"/>
  </cols>
  <sheetData>
    <row r="1" spans="1:13" x14ac:dyDescent="0.25">
      <c r="A1" s="82" t="s">
        <v>127</v>
      </c>
      <c r="B1" s="18"/>
      <c r="C1" s="18"/>
      <c r="D1" s="19"/>
      <c r="E1" s="19"/>
    </row>
    <row r="2" spans="1:13" x14ac:dyDescent="0.25">
      <c r="A2" s="83"/>
      <c r="B2" s="18"/>
      <c r="C2" s="18"/>
      <c r="D2" s="20"/>
      <c r="E2" s="20"/>
    </row>
    <row r="3" spans="1:13" x14ac:dyDescent="0.25">
      <c r="A3" s="18" t="s">
        <v>129</v>
      </c>
      <c r="B3" s="18"/>
      <c r="C3" s="18"/>
      <c r="D3" s="20"/>
      <c r="E3" s="20"/>
    </row>
    <row r="4" spans="1:13" x14ac:dyDescent="0.25">
      <c r="A4" s="18"/>
      <c r="B4" s="18"/>
      <c r="C4" s="18"/>
      <c r="D4" s="20"/>
      <c r="E4" s="20"/>
    </row>
    <row r="5" spans="1:13" ht="15.75" thickBot="1" x14ac:dyDescent="0.3">
      <c r="A5" s="1"/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</row>
    <row r="6" spans="1:13" x14ac:dyDescent="0.25">
      <c r="A6" s="2" t="s">
        <v>0</v>
      </c>
      <c r="B6" s="4" t="s">
        <v>41</v>
      </c>
      <c r="C6" s="4" t="s">
        <v>42</v>
      </c>
      <c r="D6" s="4" t="s">
        <v>11</v>
      </c>
      <c r="E6" s="4" t="s">
        <v>119</v>
      </c>
      <c r="F6" s="4" t="s">
        <v>119</v>
      </c>
      <c r="G6" s="4" t="s">
        <v>119</v>
      </c>
      <c r="H6" s="4" t="s">
        <v>80</v>
      </c>
      <c r="I6" s="4" t="s">
        <v>11</v>
      </c>
      <c r="J6" s="29" t="s">
        <v>77</v>
      </c>
      <c r="K6" s="26" t="s">
        <v>33</v>
      </c>
    </row>
    <row r="7" spans="1:13" x14ac:dyDescent="0.25">
      <c r="A7" s="3"/>
      <c r="B7" s="5" t="s">
        <v>32</v>
      </c>
      <c r="C7" s="5" t="s">
        <v>43</v>
      </c>
      <c r="D7" s="5" t="s">
        <v>27</v>
      </c>
      <c r="E7" s="5" t="s">
        <v>11</v>
      </c>
      <c r="F7" s="5" t="s">
        <v>11</v>
      </c>
      <c r="G7" s="5" t="s">
        <v>11</v>
      </c>
      <c r="H7" s="5" t="s">
        <v>64</v>
      </c>
      <c r="I7" s="5" t="s">
        <v>12</v>
      </c>
      <c r="J7" s="30" t="s">
        <v>76</v>
      </c>
      <c r="K7" s="27" t="s">
        <v>65</v>
      </c>
    </row>
    <row r="8" spans="1:13" x14ac:dyDescent="0.25">
      <c r="A8" s="3"/>
      <c r="B8" s="5" t="s">
        <v>44</v>
      </c>
      <c r="C8" s="5" t="s">
        <v>45</v>
      </c>
      <c r="D8" s="5"/>
      <c r="E8" s="5" t="s">
        <v>12</v>
      </c>
      <c r="F8" s="5" t="s">
        <v>12</v>
      </c>
      <c r="G8" s="5" t="s">
        <v>12</v>
      </c>
      <c r="H8" s="5" t="s">
        <v>78</v>
      </c>
      <c r="I8" s="5" t="s">
        <v>38</v>
      </c>
      <c r="J8" s="30"/>
      <c r="K8" s="27" t="s">
        <v>83</v>
      </c>
    </row>
    <row r="9" spans="1:13" ht="15.75" thickBot="1" x14ac:dyDescent="0.3">
      <c r="A9" s="6"/>
      <c r="B9" s="7" t="s">
        <v>34</v>
      </c>
      <c r="C9" s="7" t="s">
        <v>46</v>
      </c>
      <c r="D9" s="7" t="s">
        <v>35</v>
      </c>
      <c r="E9" s="7" t="s">
        <v>13</v>
      </c>
      <c r="F9" s="7" t="s">
        <v>47</v>
      </c>
      <c r="G9" s="7" t="s">
        <v>48</v>
      </c>
      <c r="H9" s="7" t="s">
        <v>48</v>
      </c>
      <c r="I9" s="7" t="s">
        <v>27</v>
      </c>
      <c r="J9" s="31" t="s">
        <v>48</v>
      </c>
      <c r="K9" s="28" t="s">
        <v>29</v>
      </c>
      <c r="M9" s="46"/>
    </row>
    <row r="10" spans="1:13" x14ac:dyDescent="0.25">
      <c r="A10" s="37" t="s">
        <v>2</v>
      </c>
      <c r="B10" s="11">
        <v>255</v>
      </c>
      <c r="C10" s="11">
        <v>8760</v>
      </c>
      <c r="D10" s="11">
        <v>8.3999999999999995E-3</v>
      </c>
      <c r="E10" s="12">
        <f>B10*D10</f>
        <v>2.1419999999999999</v>
      </c>
      <c r="F10" s="12">
        <f>C10*E10</f>
        <v>18763.919999999998</v>
      </c>
      <c r="G10" s="12">
        <f>F10/2000</f>
        <v>9.3819599999999994</v>
      </c>
      <c r="H10" s="16">
        <v>840</v>
      </c>
      <c r="I10" s="16">
        <v>1.43</v>
      </c>
      <c r="J10" s="16">
        <f>IF(ISNUMBER(H10),H10*I10,"----")</f>
        <v>1201.2</v>
      </c>
      <c r="K10" s="41" t="s">
        <v>39</v>
      </c>
    </row>
    <row r="11" spans="1:13" x14ac:dyDescent="0.25">
      <c r="A11" s="38" t="s">
        <v>30</v>
      </c>
      <c r="B11" s="8">
        <v>255</v>
      </c>
      <c r="C11" s="8">
        <v>8760</v>
      </c>
      <c r="D11" s="8">
        <v>3.3E-3</v>
      </c>
      <c r="E11" s="15">
        <v>1.7854000000000001</v>
      </c>
      <c r="F11" s="15">
        <f t="shared" ref="F11:F31" si="0">C11*E11</f>
        <v>15640.104000000001</v>
      </c>
      <c r="G11" s="15">
        <f t="shared" ref="G11:G31" si="1">F11/2000</f>
        <v>7.8200520000000004</v>
      </c>
      <c r="H11" s="32" t="s">
        <v>72</v>
      </c>
      <c r="I11" s="15">
        <v>1.43</v>
      </c>
      <c r="J11" s="15" t="str">
        <f t="shared" ref="J11:J31" si="2">IF(ISNUMBER(H11),H11*I11,"----")</f>
        <v>----</v>
      </c>
      <c r="K11" s="42" t="s">
        <v>71</v>
      </c>
    </row>
    <row r="12" spans="1:13" x14ac:dyDescent="0.25">
      <c r="A12" s="38" t="s">
        <v>4</v>
      </c>
      <c r="B12" s="8">
        <v>255</v>
      </c>
      <c r="C12" s="8">
        <v>8760</v>
      </c>
      <c r="D12" s="8">
        <v>1.8499999999999999E-2</v>
      </c>
      <c r="E12" s="13">
        <f t="shared" ref="E12:E31" si="3">B12*D12</f>
        <v>4.7174999999999994</v>
      </c>
      <c r="F12" s="13">
        <f t="shared" si="0"/>
        <v>41325.299999999996</v>
      </c>
      <c r="G12" s="13">
        <f t="shared" si="1"/>
        <v>20.662649999999999</v>
      </c>
      <c r="H12" s="15">
        <v>2500</v>
      </c>
      <c r="I12" s="15">
        <v>1.43</v>
      </c>
      <c r="J12" s="15">
        <f t="shared" si="2"/>
        <v>3575</v>
      </c>
      <c r="K12" s="42" t="s">
        <v>39</v>
      </c>
    </row>
    <row r="13" spans="1:13" x14ac:dyDescent="0.25">
      <c r="A13" s="39" t="s">
        <v>31</v>
      </c>
      <c r="B13" s="8">
        <v>255</v>
      </c>
      <c r="C13" s="8">
        <v>8760</v>
      </c>
      <c r="D13" s="8">
        <v>6.4000000000000003E-3</v>
      </c>
      <c r="E13" s="13">
        <f t="shared" si="3"/>
        <v>1.6320000000000001</v>
      </c>
      <c r="F13" s="13">
        <f t="shared" si="0"/>
        <v>14296.320000000002</v>
      </c>
      <c r="G13" s="13">
        <f t="shared" si="1"/>
        <v>7.1481600000000007</v>
      </c>
      <c r="H13" s="15">
        <v>1.5</v>
      </c>
      <c r="I13" s="15">
        <v>1.43</v>
      </c>
      <c r="J13" s="15">
        <f t="shared" si="2"/>
        <v>2.145</v>
      </c>
      <c r="K13" s="45" t="s">
        <v>70</v>
      </c>
    </row>
    <row r="14" spans="1:13" x14ac:dyDescent="0.25">
      <c r="A14" s="39" t="s">
        <v>5</v>
      </c>
      <c r="B14" s="8">
        <v>255</v>
      </c>
      <c r="C14" s="8">
        <v>8760</v>
      </c>
      <c r="D14" s="8">
        <v>7.4999999999999997E-3</v>
      </c>
      <c r="E14" s="13">
        <f t="shared" si="3"/>
        <v>1.9124999999999999</v>
      </c>
      <c r="F14" s="13">
        <f t="shared" si="0"/>
        <v>16753.5</v>
      </c>
      <c r="G14" s="13">
        <f t="shared" si="1"/>
        <v>8.3767499999999995</v>
      </c>
      <c r="H14" s="32" t="s">
        <v>72</v>
      </c>
      <c r="I14" s="15">
        <v>1.43</v>
      </c>
      <c r="J14" s="15" t="str">
        <f t="shared" si="2"/>
        <v>----</v>
      </c>
      <c r="K14" s="42" t="s">
        <v>71</v>
      </c>
    </row>
    <row r="15" spans="1:13" x14ac:dyDescent="0.25">
      <c r="A15" s="39" t="s">
        <v>49</v>
      </c>
      <c r="B15" s="21">
        <v>255</v>
      </c>
      <c r="C15" s="21">
        <v>8760</v>
      </c>
      <c r="D15" s="22">
        <v>1.9607843137254904E-7</v>
      </c>
      <c r="E15" s="13">
        <f t="shared" si="3"/>
        <v>5.0000000000000002E-5</v>
      </c>
      <c r="F15" s="13">
        <f t="shared" si="0"/>
        <v>0.438</v>
      </c>
      <c r="G15" s="13">
        <f t="shared" si="1"/>
        <v>2.1900000000000001E-4</v>
      </c>
      <c r="H15" s="35">
        <f>0.24/3</f>
        <v>0.08</v>
      </c>
      <c r="I15" s="13">
        <v>1.43</v>
      </c>
      <c r="J15" s="15">
        <f t="shared" si="2"/>
        <v>0.1144</v>
      </c>
      <c r="K15" s="43" t="s">
        <v>39</v>
      </c>
    </row>
    <row r="16" spans="1:13" x14ac:dyDescent="0.25">
      <c r="A16" s="39" t="s">
        <v>50</v>
      </c>
      <c r="B16" s="21">
        <v>255</v>
      </c>
      <c r="C16" s="21">
        <v>8760</v>
      </c>
      <c r="D16" s="22">
        <v>4.3137254901960786E-6</v>
      </c>
      <c r="E16" s="13">
        <f t="shared" si="3"/>
        <v>1.1000000000000001E-3</v>
      </c>
      <c r="F16" s="13">
        <f t="shared" si="0"/>
        <v>9.636000000000001</v>
      </c>
      <c r="G16" s="13">
        <f t="shared" si="1"/>
        <v>4.8180000000000002E-3</v>
      </c>
      <c r="H16" s="34" t="s">
        <v>72</v>
      </c>
      <c r="I16" s="13">
        <v>1.43</v>
      </c>
      <c r="J16" s="15" t="str">
        <f t="shared" si="2"/>
        <v>----</v>
      </c>
      <c r="K16" s="43" t="s">
        <v>71</v>
      </c>
    </row>
    <row r="17" spans="1:11" x14ac:dyDescent="0.25">
      <c r="A17" s="39" t="s">
        <v>51</v>
      </c>
      <c r="B17" s="21">
        <v>255</v>
      </c>
      <c r="C17" s="21">
        <v>8760</v>
      </c>
      <c r="D17" s="22">
        <v>1.1764705882352941E-8</v>
      </c>
      <c r="E17" s="13">
        <f t="shared" si="3"/>
        <v>3.0000000000000001E-6</v>
      </c>
      <c r="F17" s="13">
        <f t="shared" si="0"/>
        <v>2.6280000000000001E-2</v>
      </c>
      <c r="G17" s="13">
        <f t="shared" si="1"/>
        <v>1.3140000000000001E-5</v>
      </c>
      <c r="H17" s="34">
        <v>5.7000000000000002E-2</v>
      </c>
      <c r="I17" s="13">
        <v>1.43</v>
      </c>
      <c r="J17" s="15">
        <f t="shared" si="2"/>
        <v>8.1509999999999999E-2</v>
      </c>
      <c r="K17" s="43" t="s">
        <v>39</v>
      </c>
    </row>
    <row r="18" spans="1:11" x14ac:dyDescent="0.25">
      <c r="A18" s="39" t="s">
        <v>73</v>
      </c>
      <c r="B18" s="21">
        <v>255</v>
      </c>
      <c r="C18" s="21">
        <v>8760</v>
      </c>
      <c r="D18" s="33" t="s">
        <v>72</v>
      </c>
      <c r="E18" s="33" t="s">
        <v>72</v>
      </c>
      <c r="F18" s="33" t="s">
        <v>72</v>
      </c>
      <c r="G18" s="33" t="s">
        <v>72</v>
      </c>
      <c r="H18" s="35">
        <f>0.067/3</f>
        <v>2.2333333333333334E-2</v>
      </c>
      <c r="I18" s="13">
        <v>1.43</v>
      </c>
      <c r="J18" s="15">
        <f t="shared" si="2"/>
        <v>3.1936666666666669E-2</v>
      </c>
      <c r="K18" s="43" t="s">
        <v>71</v>
      </c>
    </row>
    <row r="19" spans="1:11" x14ac:dyDescent="0.25">
      <c r="A19" s="39" t="s">
        <v>52</v>
      </c>
      <c r="B19" s="21">
        <v>255</v>
      </c>
      <c r="C19" s="21">
        <v>8760</v>
      </c>
      <c r="D19" s="22">
        <v>1.0784313725490197E-6</v>
      </c>
      <c r="E19" s="13">
        <f t="shared" si="3"/>
        <v>2.7500000000000002E-4</v>
      </c>
      <c r="F19" s="13">
        <f t="shared" si="0"/>
        <v>2.4090000000000003</v>
      </c>
      <c r="G19" s="13">
        <f t="shared" si="1"/>
        <v>1.2045000000000001E-3</v>
      </c>
      <c r="H19" s="35">
        <f>0.037/3</f>
        <v>1.2333333333333333E-2</v>
      </c>
      <c r="I19" s="13">
        <v>1.43</v>
      </c>
      <c r="J19" s="15">
        <f t="shared" si="2"/>
        <v>1.7636666666666665E-2</v>
      </c>
      <c r="K19" s="43" t="s">
        <v>39</v>
      </c>
    </row>
    <row r="20" spans="1:11" x14ac:dyDescent="0.25">
      <c r="A20" s="39" t="s">
        <v>53</v>
      </c>
      <c r="B20" s="21">
        <v>255</v>
      </c>
      <c r="C20" s="21">
        <v>8760</v>
      </c>
      <c r="D20" s="22">
        <v>1.3725490196078432E-6</v>
      </c>
      <c r="E20" s="13">
        <f t="shared" si="3"/>
        <v>3.5E-4</v>
      </c>
      <c r="F20" s="13">
        <f t="shared" si="0"/>
        <v>3.0659999999999998</v>
      </c>
      <c r="G20" s="13">
        <f t="shared" si="1"/>
        <v>1.5329999999999999E-3</v>
      </c>
      <c r="H20" s="35">
        <f>1.1/3</f>
        <v>0.3666666666666667</v>
      </c>
      <c r="I20" s="13">
        <v>1.43</v>
      </c>
      <c r="J20" s="15">
        <f t="shared" si="2"/>
        <v>0.52433333333333332</v>
      </c>
      <c r="K20" s="43" t="s">
        <v>39</v>
      </c>
    </row>
    <row r="21" spans="1:11" x14ac:dyDescent="0.25">
      <c r="A21" s="39" t="s">
        <v>54</v>
      </c>
      <c r="B21" s="21">
        <v>255</v>
      </c>
      <c r="C21" s="21">
        <v>8760</v>
      </c>
      <c r="D21" s="22">
        <v>8.2352941176470587E-8</v>
      </c>
      <c r="E21" s="13">
        <f t="shared" si="3"/>
        <v>2.0999999999999999E-5</v>
      </c>
      <c r="F21" s="13">
        <f t="shared" si="0"/>
        <v>0.18395999999999998</v>
      </c>
      <c r="G21" s="13">
        <f t="shared" si="1"/>
        <v>9.1979999999999997E-5</v>
      </c>
      <c r="H21" s="35">
        <f>23/3</f>
        <v>7.666666666666667</v>
      </c>
      <c r="I21" s="13">
        <v>1.43</v>
      </c>
      <c r="J21" s="15">
        <f t="shared" si="2"/>
        <v>10.963333333333333</v>
      </c>
      <c r="K21" s="43" t="s">
        <v>39</v>
      </c>
    </row>
    <row r="22" spans="1:11" x14ac:dyDescent="0.25">
      <c r="A22" s="39" t="s">
        <v>55</v>
      </c>
      <c r="B22" s="21">
        <v>255</v>
      </c>
      <c r="C22" s="21">
        <v>8760</v>
      </c>
      <c r="D22" s="22">
        <v>8.3333333333333333E-7</v>
      </c>
      <c r="E22" s="13">
        <f t="shared" si="3"/>
        <v>2.1249999999999999E-4</v>
      </c>
      <c r="F22" s="13">
        <f t="shared" si="0"/>
        <v>1.8614999999999999</v>
      </c>
      <c r="G22" s="13">
        <f t="shared" si="1"/>
        <v>9.3074999999999994E-4</v>
      </c>
      <c r="H22" s="35">
        <f>0.21/3</f>
        <v>6.9999999999999993E-2</v>
      </c>
      <c r="I22" s="13">
        <v>1.43</v>
      </c>
      <c r="J22" s="15">
        <f t="shared" si="2"/>
        <v>0.10009999999999998</v>
      </c>
      <c r="K22" s="43" t="s">
        <v>39</v>
      </c>
    </row>
    <row r="23" spans="1:11" x14ac:dyDescent="0.25">
      <c r="A23" s="39" t="s">
        <v>74</v>
      </c>
      <c r="B23" s="21">
        <v>255</v>
      </c>
      <c r="C23" s="21">
        <v>8760</v>
      </c>
      <c r="D23" s="33" t="s">
        <v>72</v>
      </c>
      <c r="E23" s="33" t="s">
        <v>72</v>
      </c>
      <c r="F23" s="33" t="s">
        <v>72</v>
      </c>
      <c r="G23" s="33" t="s">
        <v>72</v>
      </c>
      <c r="H23" s="35">
        <v>0.23</v>
      </c>
      <c r="I23" s="13">
        <v>1.43</v>
      </c>
      <c r="J23" s="15">
        <f t="shared" si="2"/>
        <v>0.32890000000000003</v>
      </c>
      <c r="K23" s="43" t="s">
        <v>71</v>
      </c>
    </row>
    <row r="24" spans="1:11" x14ac:dyDescent="0.25">
      <c r="A24" s="39" t="s">
        <v>75</v>
      </c>
      <c r="B24" s="21">
        <v>255</v>
      </c>
      <c r="C24" s="21">
        <v>8760</v>
      </c>
      <c r="D24" s="33" t="s">
        <v>72</v>
      </c>
      <c r="E24" s="33" t="s">
        <v>72</v>
      </c>
      <c r="F24" s="33" t="s">
        <v>72</v>
      </c>
      <c r="G24" s="33" t="s">
        <v>72</v>
      </c>
      <c r="H24" s="35">
        <v>11</v>
      </c>
      <c r="I24" s="13">
        <v>1.43</v>
      </c>
      <c r="J24" s="15">
        <f t="shared" si="2"/>
        <v>15.729999999999999</v>
      </c>
      <c r="K24" s="43" t="s">
        <v>71</v>
      </c>
    </row>
    <row r="25" spans="1:11" x14ac:dyDescent="0.25">
      <c r="A25" s="39" t="s">
        <v>56</v>
      </c>
      <c r="B25" s="21">
        <v>255</v>
      </c>
      <c r="C25" s="21">
        <v>8760</v>
      </c>
      <c r="D25" s="22">
        <v>3.7254901960784315E-7</v>
      </c>
      <c r="E25" s="13">
        <f t="shared" si="3"/>
        <v>9.5000000000000005E-5</v>
      </c>
      <c r="F25" s="13">
        <f t="shared" si="0"/>
        <v>0.83220000000000005</v>
      </c>
      <c r="G25" s="13">
        <f t="shared" si="1"/>
        <v>4.1610000000000003E-4</v>
      </c>
      <c r="H25" s="35">
        <f>0.33/3</f>
        <v>0.11</v>
      </c>
      <c r="I25" s="13">
        <v>1.43</v>
      </c>
      <c r="J25" s="15">
        <f t="shared" si="2"/>
        <v>0.1573</v>
      </c>
      <c r="K25" s="43" t="s">
        <v>39</v>
      </c>
    </row>
    <row r="26" spans="1:11" x14ac:dyDescent="0.25">
      <c r="A26" s="39" t="s">
        <v>57</v>
      </c>
      <c r="B26" s="21">
        <v>255</v>
      </c>
      <c r="C26" s="21">
        <v>8760</v>
      </c>
      <c r="D26" s="22">
        <v>2.5490196078431371E-7</v>
      </c>
      <c r="E26" s="13">
        <f t="shared" si="3"/>
        <v>6.4999999999999994E-5</v>
      </c>
      <c r="F26" s="13">
        <f t="shared" si="0"/>
        <v>0.56939999999999991</v>
      </c>
      <c r="G26" s="13">
        <f t="shared" si="1"/>
        <v>2.8469999999999993E-4</v>
      </c>
      <c r="H26" s="35">
        <f>61/3</f>
        <v>20.333333333333332</v>
      </c>
      <c r="I26" s="13">
        <v>1.43</v>
      </c>
      <c r="J26" s="15">
        <f t="shared" si="2"/>
        <v>29.076666666666664</v>
      </c>
      <c r="K26" s="43" t="s">
        <v>39</v>
      </c>
    </row>
    <row r="27" spans="1:11" x14ac:dyDescent="0.25">
      <c r="A27" s="39" t="s">
        <v>58</v>
      </c>
      <c r="B27" s="21">
        <v>255</v>
      </c>
      <c r="C27" s="21">
        <v>8760</v>
      </c>
      <c r="D27" s="22">
        <v>1.0784313725490197E-6</v>
      </c>
      <c r="E27" s="13">
        <f t="shared" si="3"/>
        <v>2.7500000000000002E-4</v>
      </c>
      <c r="F27" s="13">
        <f t="shared" si="0"/>
        <v>2.4090000000000003</v>
      </c>
      <c r="G27" s="13">
        <f t="shared" si="1"/>
        <v>1.2045000000000001E-3</v>
      </c>
      <c r="H27" s="34" t="s">
        <v>72</v>
      </c>
      <c r="I27" s="13">
        <v>1.43</v>
      </c>
      <c r="J27" s="15" t="str">
        <f t="shared" si="2"/>
        <v>----</v>
      </c>
      <c r="K27" s="43" t="s">
        <v>71</v>
      </c>
    </row>
    <row r="28" spans="1:11" x14ac:dyDescent="0.25">
      <c r="A28" s="39" t="s">
        <v>59</v>
      </c>
      <c r="B28" s="21">
        <v>255</v>
      </c>
      <c r="C28" s="21">
        <v>8760</v>
      </c>
      <c r="D28" s="22">
        <v>2.0588235294117645E-6</v>
      </c>
      <c r="E28" s="13">
        <f t="shared" si="3"/>
        <v>5.2499999999999997E-4</v>
      </c>
      <c r="F28" s="13">
        <f t="shared" si="0"/>
        <v>4.5989999999999993</v>
      </c>
      <c r="G28" s="13">
        <f t="shared" si="1"/>
        <v>2.2994999999999995E-3</v>
      </c>
      <c r="H28" s="35">
        <f>67/3</f>
        <v>22.333333333333332</v>
      </c>
      <c r="I28" s="13">
        <v>1.43</v>
      </c>
      <c r="J28" s="15">
        <f t="shared" si="2"/>
        <v>31.936666666666664</v>
      </c>
      <c r="K28" s="43" t="s">
        <v>39</v>
      </c>
    </row>
    <row r="29" spans="1:11" x14ac:dyDescent="0.25">
      <c r="A29" s="39" t="s">
        <v>60</v>
      </c>
      <c r="B29" s="21">
        <v>255</v>
      </c>
      <c r="C29" s="21">
        <v>8760</v>
      </c>
      <c r="D29" s="22">
        <v>2.3529411764705881E-8</v>
      </c>
      <c r="E29" s="13">
        <f t="shared" si="3"/>
        <v>6.0000000000000002E-6</v>
      </c>
      <c r="F29" s="13">
        <f t="shared" si="0"/>
        <v>5.2560000000000003E-2</v>
      </c>
      <c r="G29" s="13">
        <f t="shared" si="1"/>
        <v>2.6280000000000002E-5</v>
      </c>
      <c r="H29" s="35">
        <f>1.7/3</f>
        <v>0.56666666666666665</v>
      </c>
      <c r="I29" s="13">
        <v>1.43</v>
      </c>
      <c r="J29" s="15">
        <f t="shared" si="2"/>
        <v>0.81033333333333324</v>
      </c>
      <c r="K29" s="43" t="s">
        <v>39</v>
      </c>
    </row>
    <row r="30" spans="1:11" x14ac:dyDescent="0.25">
      <c r="A30" s="39" t="s">
        <v>61</v>
      </c>
      <c r="B30" s="21">
        <v>255</v>
      </c>
      <c r="C30" s="21">
        <v>8760</v>
      </c>
      <c r="D30" s="22">
        <v>2.2549019607843137E-6</v>
      </c>
      <c r="E30" s="13">
        <f t="shared" si="3"/>
        <v>5.7499999999999999E-4</v>
      </c>
      <c r="F30" s="13">
        <f t="shared" si="0"/>
        <v>5.0369999999999999</v>
      </c>
      <c r="G30" s="13">
        <f t="shared" si="1"/>
        <v>2.5184999999999999E-3</v>
      </c>
      <c r="H30" s="35">
        <f>0.33/3</f>
        <v>0.11</v>
      </c>
      <c r="I30" s="13">
        <v>1.43</v>
      </c>
      <c r="J30" s="15">
        <f t="shared" si="2"/>
        <v>0.1573</v>
      </c>
      <c r="K30" s="43" t="s">
        <v>39</v>
      </c>
    </row>
    <row r="31" spans="1:11" ht="15.75" thickBot="1" x14ac:dyDescent="0.3">
      <c r="A31" s="40" t="s">
        <v>62</v>
      </c>
      <c r="B31" s="23">
        <v>255</v>
      </c>
      <c r="C31" s="23">
        <v>8760</v>
      </c>
      <c r="D31" s="24">
        <v>2.8431372549019608E-5</v>
      </c>
      <c r="E31" s="14">
        <f t="shared" si="3"/>
        <v>7.2500000000000004E-3</v>
      </c>
      <c r="F31" s="14">
        <f t="shared" si="0"/>
        <v>63.510000000000005</v>
      </c>
      <c r="G31" s="14">
        <f t="shared" si="1"/>
        <v>3.1755000000000005E-2</v>
      </c>
      <c r="H31" s="36">
        <f>63/3</f>
        <v>21</v>
      </c>
      <c r="I31" s="14">
        <v>1.43</v>
      </c>
      <c r="J31" s="17">
        <f t="shared" si="2"/>
        <v>30.029999999999998</v>
      </c>
      <c r="K31" s="44" t="s">
        <v>39</v>
      </c>
    </row>
    <row r="33" spans="1:3" hidden="1" x14ac:dyDescent="0.25">
      <c r="A33" s="9" t="s">
        <v>84</v>
      </c>
    </row>
    <row r="34" spans="1:3" hidden="1" x14ac:dyDescent="0.25">
      <c r="A34" s="10" t="s">
        <v>63</v>
      </c>
      <c r="B34" s="25"/>
      <c r="C34" s="25"/>
    </row>
    <row r="35" spans="1:3" hidden="1" x14ac:dyDescent="0.25">
      <c r="A35" s="10" t="s">
        <v>66</v>
      </c>
      <c r="B35" s="25"/>
      <c r="C35" s="25"/>
    </row>
    <row r="36" spans="1:3" x14ac:dyDescent="0.25">
      <c r="A36" s="10"/>
    </row>
    <row r="37" spans="1:3" x14ac:dyDescent="0.25">
      <c r="A37" t="s">
        <v>67</v>
      </c>
    </row>
    <row r="38" spans="1:3" x14ac:dyDescent="0.25">
      <c r="A38" t="s">
        <v>68</v>
      </c>
    </row>
    <row r="39" spans="1:3" x14ac:dyDescent="0.25">
      <c r="A39" t="s">
        <v>69</v>
      </c>
    </row>
    <row r="40" spans="1:3" x14ac:dyDescent="0.25">
      <c r="A40" t="s">
        <v>132</v>
      </c>
    </row>
    <row r="41" spans="1:3" x14ac:dyDescent="0.25">
      <c r="A41" t="s">
        <v>133</v>
      </c>
    </row>
    <row r="42" spans="1:3" x14ac:dyDescent="0.25">
      <c r="A42" t="s">
        <v>79</v>
      </c>
    </row>
    <row r="43" spans="1:3" x14ac:dyDescent="0.25">
      <c r="A43" t="s">
        <v>81</v>
      </c>
    </row>
  </sheetData>
  <pageMargins left="1" right="1" top="0.75" bottom="0.75" header="0.3" footer="0.3"/>
  <pageSetup scale="79" orientation="landscape" r:id="rId1"/>
  <headerFooter>
    <oddFooter>&amp;LSCS Tracer Environmental&amp;CPage &amp;P of 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A4" sqref="A4"/>
    </sheetView>
  </sheetViews>
  <sheetFormatPr defaultRowHeight="15" x14ac:dyDescent="0.25"/>
  <cols>
    <col min="1" max="1" width="9.7109375" bestFit="1" customWidth="1"/>
    <col min="2" max="2" width="9.140625" bestFit="1" customWidth="1"/>
    <col min="3" max="3" width="7.5703125" customWidth="1"/>
    <col min="4" max="4" width="11" customWidth="1"/>
    <col min="5" max="10" width="13.7109375" customWidth="1"/>
  </cols>
  <sheetData>
    <row r="1" spans="1:10" x14ac:dyDescent="0.25">
      <c r="A1" s="82" t="s">
        <v>127</v>
      </c>
    </row>
    <row r="2" spans="1:10" x14ac:dyDescent="0.25">
      <c r="A2" s="83"/>
    </row>
    <row r="3" spans="1:10" x14ac:dyDescent="0.25">
      <c r="A3" s="83" t="s">
        <v>134</v>
      </c>
    </row>
    <row r="4" spans="1:10" ht="15.75" thickBot="1" x14ac:dyDescent="0.3">
      <c r="A4" s="84"/>
    </row>
    <row r="5" spans="1:10" x14ac:dyDescent="0.25">
      <c r="A5" s="2" t="s">
        <v>130</v>
      </c>
      <c r="B5" s="4" t="s">
        <v>0</v>
      </c>
      <c r="C5" s="4" t="s">
        <v>85</v>
      </c>
      <c r="D5" s="4" t="s">
        <v>9</v>
      </c>
      <c r="E5" s="4" t="s">
        <v>37</v>
      </c>
      <c r="F5" s="4" t="s">
        <v>37</v>
      </c>
      <c r="G5" s="4" t="s">
        <v>37</v>
      </c>
      <c r="H5" s="4" t="s">
        <v>40</v>
      </c>
      <c r="I5" s="4" t="s">
        <v>40</v>
      </c>
      <c r="J5" s="51" t="s">
        <v>40</v>
      </c>
    </row>
    <row r="6" spans="1:10" x14ac:dyDescent="0.25">
      <c r="A6" s="3" t="s">
        <v>115</v>
      </c>
      <c r="B6" s="5"/>
      <c r="C6" s="5" t="s">
        <v>89</v>
      </c>
      <c r="D6" s="5" t="s">
        <v>100</v>
      </c>
      <c r="E6" s="5" t="s">
        <v>88</v>
      </c>
      <c r="F6" s="5" t="s">
        <v>88</v>
      </c>
      <c r="G6" s="5" t="s">
        <v>88</v>
      </c>
      <c r="H6" s="5" t="s">
        <v>88</v>
      </c>
      <c r="I6" s="5" t="s">
        <v>88</v>
      </c>
      <c r="J6" s="85" t="s">
        <v>88</v>
      </c>
    </row>
    <row r="7" spans="1:10" x14ac:dyDescent="0.25">
      <c r="A7" s="3" t="s">
        <v>116</v>
      </c>
      <c r="B7" s="5"/>
      <c r="C7" s="5"/>
      <c r="D7" s="5"/>
      <c r="E7" s="5" t="s">
        <v>16</v>
      </c>
      <c r="F7" s="5" t="s">
        <v>16</v>
      </c>
      <c r="G7" s="5" t="s">
        <v>16</v>
      </c>
      <c r="H7" s="5" t="s">
        <v>16</v>
      </c>
      <c r="I7" s="5" t="s">
        <v>16</v>
      </c>
      <c r="J7" s="85" t="s">
        <v>16</v>
      </c>
    </row>
    <row r="8" spans="1:10" ht="15.75" thickBot="1" x14ac:dyDescent="0.3">
      <c r="A8" s="6"/>
      <c r="B8" s="7"/>
      <c r="C8" s="7"/>
      <c r="D8" s="7"/>
      <c r="E8" s="7" t="s">
        <v>15</v>
      </c>
      <c r="F8" s="7" t="s">
        <v>117</v>
      </c>
      <c r="G8" s="7" t="s">
        <v>118</v>
      </c>
      <c r="H8" s="7" t="s">
        <v>15</v>
      </c>
      <c r="I8" s="7" t="s">
        <v>117</v>
      </c>
      <c r="J8" s="52" t="s">
        <v>118</v>
      </c>
    </row>
    <row r="9" spans="1:10" x14ac:dyDescent="0.25">
      <c r="A9" s="89">
        <v>1</v>
      </c>
      <c r="B9" s="90" t="s">
        <v>3</v>
      </c>
      <c r="C9" s="90">
        <v>1988</v>
      </c>
      <c r="D9" s="90" t="s">
        <v>1</v>
      </c>
      <c r="E9" s="118">
        <v>0.27392</v>
      </c>
      <c r="F9" s="90">
        <v>763607</v>
      </c>
      <c r="G9" s="90">
        <v>3866223</v>
      </c>
      <c r="H9" s="90">
        <v>23.19</v>
      </c>
      <c r="I9" s="90">
        <v>746171</v>
      </c>
      <c r="J9" s="91">
        <v>3856524</v>
      </c>
    </row>
    <row r="10" spans="1:10" x14ac:dyDescent="0.25">
      <c r="A10" s="87">
        <v>1</v>
      </c>
      <c r="B10" s="8" t="s">
        <v>3</v>
      </c>
      <c r="C10" s="8">
        <v>1988</v>
      </c>
      <c r="D10" s="8" t="s">
        <v>6</v>
      </c>
      <c r="E10" s="119">
        <v>0.25381999999999999</v>
      </c>
      <c r="F10" s="8">
        <v>764020</v>
      </c>
      <c r="G10" s="8">
        <v>3865879</v>
      </c>
      <c r="H10" s="8">
        <v>17.18</v>
      </c>
      <c r="I10" s="8">
        <v>745500</v>
      </c>
      <c r="J10" s="58">
        <v>3857275</v>
      </c>
    </row>
    <row r="11" spans="1:10" x14ac:dyDescent="0.25">
      <c r="A11" s="87">
        <v>1</v>
      </c>
      <c r="B11" s="8" t="s">
        <v>3</v>
      </c>
      <c r="C11" s="8">
        <v>1988</v>
      </c>
      <c r="D11" s="8" t="s">
        <v>7</v>
      </c>
      <c r="E11" s="119">
        <v>5.144E-2</v>
      </c>
      <c r="F11" s="8">
        <v>764020</v>
      </c>
      <c r="G11" s="8">
        <v>3865879</v>
      </c>
      <c r="H11" s="8">
        <v>3.68</v>
      </c>
      <c r="I11" s="8">
        <v>745350</v>
      </c>
      <c r="J11" s="58">
        <v>3857775</v>
      </c>
    </row>
    <row r="12" spans="1:10" ht="15.75" thickBot="1" x14ac:dyDescent="0.3">
      <c r="A12" s="92">
        <v>1</v>
      </c>
      <c r="B12" s="93" t="s">
        <v>3</v>
      </c>
      <c r="C12" s="93">
        <v>1988</v>
      </c>
      <c r="D12" s="93" t="s">
        <v>8</v>
      </c>
      <c r="E12" s="120">
        <v>5.8999999999999999E-3</v>
      </c>
      <c r="F12" s="93">
        <v>764020</v>
      </c>
      <c r="G12" s="93">
        <v>3865879</v>
      </c>
      <c r="H12" s="93">
        <v>0.59</v>
      </c>
      <c r="I12" s="93">
        <v>745400</v>
      </c>
      <c r="J12" s="94">
        <v>3857775</v>
      </c>
    </row>
    <row r="13" spans="1:10" x14ac:dyDescent="0.25">
      <c r="A13" s="86">
        <v>2</v>
      </c>
      <c r="B13" s="11" t="s">
        <v>3</v>
      </c>
      <c r="C13" s="11">
        <v>1989</v>
      </c>
      <c r="D13" s="11" t="s">
        <v>1</v>
      </c>
      <c r="E13" s="121">
        <v>0.27027000000000001</v>
      </c>
      <c r="F13" s="11">
        <v>764020</v>
      </c>
      <c r="G13" s="11">
        <v>3865879</v>
      </c>
      <c r="H13" s="11">
        <v>23.19</v>
      </c>
      <c r="I13" s="11">
        <v>746171</v>
      </c>
      <c r="J13" s="55">
        <v>3856524</v>
      </c>
    </row>
    <row r="14" spans="1:10" x14ac:dyDescent="0.25">
      <c r="A14" s="87">
        <v>2</v>
      </c>
      <c r="B14" s="8" t="s">
        <v>3</v>
      </c>
      <c r="C14" s="8">
        <v>1989</v>
      </c>
      <c r="D14" s="8" t="s">
        <v>6</v>
      </c>
      <c r="E14" s="119">
        <v>0.24060000000000001</v>
      </c>
      <c r="F14" s="8">
        <v>764020</v>
      </c>
      <c r="G14" s="8">
        <v>3865879</v>
      </c>
      <c r="H14" s="8">
        <v>15.46</v>
      </c>
      <c r="I14" s="8">
        <v>746171</v>
      </c>
      <c r="J14" s="58">
        <v>3856524</v>
      </c>
    </row>
    <row r="15" spans="1:10" x14ac:dyDescent="0.25">
      <c r="A15" s="87">
        <v>2</v>
      </c>
      <c r="B15" s="8" t="s">
        <v>3</v>
      </c>
      <c r="C15" s="8">
        <v>1989</v>
      </c>
      <c r="D15" s="8" t="s">
        <v>7</v>
      </c>
      <c r="E15" s="119">
        <v>4.2439999999999999E-2</v>
      </c>
      <c r="F15" s="8">
        <v>763805</v>
      </c>
      <c r="G15" s="8">
        <v>3866010</v>
      </c>
      <c r="H15" s="8">
        <v>3.99</v>
      </c>
      <c r="I15" s="8">
        <v>746171</v>
      </c>
      <c r="J15" s="58">
        <v>3856524</v>
      </c>
    </row>
    <row r="16" spans="1:10" ht="15.75" thickBot="1" x14ac:dyDescent="0.3">
      <c r="A16" s="88">
        <v>2</v>
      </c>
      <c r="B16" s="60" t="s">
        <v>3</v>
      </c>
      <c r="C16" s="60">
        <v>1989</v>
      </c>
      <c r="D16" s="60" t="s">
        <v>8</v>
      </c>
      <c r="E16" s="122">
        <v>5.9500000000000004E-3</v>
      </c>
      <c r="F16" s="60">
        <v>764020</v>
      </c>
      <c r="G16" s="60">
        <v>3865879</v>
      </c>
      <c r="H16" s="60">
        <v>0.65</v>
      </c>
      <c r="I16" s="60">
        <v>745375</v>
      </c>
      <c r="J16" s="62">
        <v>3857750</v>
      </c>
    </row>
  </sheetData>
  <pageMargins left="0.7" right="0.7" top="0.75" bottom="0.75" header="0.3" footer="0.3"/>
  <pageSetup orientation="landscape" r:id="rId1"/>
  <headerFooter>
    <oddFooter>&amp;LSCS Tracer Environmental&amp;CPage &amp;P of 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workbookViewId="0">
      <selection activeCell="E3" sqref="E3"/>
    </sheetView>
  </sheetViews>
  <sheetFormatPr defaultRowHeight="15" x14ac:dyDescent="0.25"/>
  <cols>
    <col min="1" max="1" width="17.140625" customWidth="1"/>
    <col min="2" max="2" width="16" bestFit="1" customWidth="1"/>
    <col min="3" max="4" width="10.7109375" customWidth="1"/>
    <col min="5" max="5" width="25.7109375" customWidth="1"/>
    <col min="6" max="7" width="10.7109375" customWidth="1"/>
    <col min="8" max="10" width="15.7109375" customWidth="1"/>
    <col min="11" max="11" width="12.28515625" customWidth="1"/>
    <col min="12" max="12" width="12" customWidth="1"/>
  </cols>
  <sheetData>
    <row r="1" spans="1:12" x14ac:dyDescent="0.25">
      <c r="A1" s="82" t="s">
        <v>127</v>
      </c>
    </row>
    <row r="2" spans="1:12" x14ac:dyDescent="0.25">
      <c r="A2" s="83"/>
    </row>
    <row r="3" spans="1:12" x14ac:dyDescent="0.25">
      <c r="A3" s="18" t="s">
        <v>128</v>
      </c>
    </row>
    <row r="4" spans="1:12" x14ac:dyDescent="0.25">
      <c r="A4" s="18"/>
    </row>
    <row r="5" spans="1:12" ht="15.75" thickBot="1" x14ac:dyDescent="0.3">
      <c r="H5" s="1"/>
      <c r="I5" s="1"/>
      <c r="J5" s="1"/>
    </row>
    <row r="6" spans="1:12" x14ac:dyDescent="0.25">
      <c r="A6" s="2" t="s">
        <v>85</v>
      </c>
      <c r="B6" s="4" t="s">
        <v>0</v>
      </c>
      <c r="C6" s="4" t="s">
        <v>9</v>
      </c>
      <c r="D6" s="4" t="s">
        <v>86</v>
      </c>
      <c r="E6" s="4" t="s">
        <v>87</v>
      </c>
      <c r="F6" s="4" t="s">
        <v>87</v>
      </c>
      <c r="G6" s="4" t="s">
        <v>87</v>
      </c>
      <c r="H6" s="4" t="s">
        <v>131</v>
      </c>
      <c r="I6" s="4" t="s">
        <v>120</v>
      </c>
      <c r="J6" s="4" t="s">
        <v>121</v>
      </c>
      <c r="K6" s="29" t="s">
        <v>10</v>
      </c>
      <c r="L6" s="26" t="s">
        <v>16</v>
      </c>
    </row>
    <row r="7" spans="1:12" x14ac:dyDescent="0.25">
      <c r="A7" s="3" t="s">
        <v>89</v>
      </c>
      <c r="B7" s="5"/>
      <c r="C7" s="5" t="s">
        <v>82</v>
      </c>
      <c r="D7" s="5"/>
      <c r="E7" s="5" t="s">
        <v>90</v>
      </c>
      <c r="F7" s="30" t="s">
        <v>91</v>
      </c>
      <c r="G7" s="30" t="s">
        <v>92</v>
      </c>
      <c r="H7" s="30" t="s">
        <v>93</v>
      </c>
      <c r="I7" s="30" t="s">
        <v>93</v>
      </c>
      <c r="J7" s="30" t="s">
        <v>119</v>
      </c>
      <c r="K7" s="30" t="s">
        <v>36</v>
      </c>
      <c r="L7" s="27" t="s">
        <v>28</v>
      </c>
    </row>
    <row r="8" spans="1:12" x14ac:dyDescent="0.25">
      <c r="A8" s="3"/>
      <c r="B8" s="5"/>
      <c r="C8" s="5"/>
      <c r="D8" s="5"/>
      <c r="E8" s="5"/>
      <c r="F8" s="30" t="s">
        <v>94</v>
      </c>
      <c r="G8" s="30" t="s">
        <v>94</v>
      </c>
      <c r="H8" s="30" t="s">
        <v>95</v>
      </c>
      <c r="I8" s="30"/>
      <c r="J8" s="30" t="s">
        <v>16</v>
      </c>
      <c r="K8" s="5" t="s">
        <v>113</v>
      </c>
      <c r="L8" s="27" t="s">
        <v>96</v>
      </c>
    </row>
    <row r="9" spans="1:12" ht="15.75" thickBot="1" x14ac:dyDescent="0.3">
      <c r="A9" s="6"/>
      <c r="B9" s="7"/>
      <c r="C9" s="7"/>
      <c r="D9" s="7"/>
      <c r="E9" s="7"/>
      <c r="F9" s="7" t="s">
        <v>14</v>
      </c>
      <c r="G9" s="7" t="s">
        <v>14</v>
      </c>
      <c r="H9" s="7" t="s">
        <v>15</v>
      </c>
      <c r="I9" s="7" t="s">
        <v>15</v>
      </c>
      <c r="J9" s="7" t="s">
        <v>15</v>
      </c>
      <c r="K9" s="31" t="s">
        <v>15</v>
      </c>
      <c r="L9" s="28" t="s">
        <v>29</v>
      </c>
    </row>
    <row r="10" spans="1:12" x14ac:dyDescent="0.25">
      <c r="A10" s="63">
        <v>1988</v>
      </c>
      <c r="B10" s="64" t="s">
        <v>3</v>
      </c>
      <c r="C10" s="64" t="s">
        <v>1</v>
      </c>
      <c r="D10" s="64" t="s">
        <v>37</v>
      </c>
      <c r="E10" s="65" t="s">
        <v>97</v>
      </c>
      <c r="F10" s="66">
        <v>763607</v>
      </c>
      <c r="G10" s="66">
        <v>3866223</v>
      </c>
      <c r="H10" s="106">
        <v>0.27392</v>
      </c>
      <c r="I10" s="106"/>
      <c r="J10" s="106">
        <f>H10+I10</f>
        <v>0.27392</v>
      </c>
      <c r="K10" s="64">
        <v>196</v>
      </c>
      <c r="L10" s="47" t="s">
        <v>39</v>
      </c>
    </row>
    <row r="11" spans="1:12" ht="15.75" thickBot="1" x14ac:dyDescent="0.3">
      <c r="A11" s="67">
        <v>1989</v>
      </c>
      <c r="B11" s="68" t="s">
        <v>3</v>
      </c>
      <c r="C11" s="68" t="s">
        <v>1</v>
      </c>
      <c r="D11" s="68" t="s">
        <v>37</v>
      </c>
      <c r="E11" s="69" t="s">
        <v>97</v>
      </c>
      <c r="F11" s="70">
        <v>764020</v>
      </c>
      <c r="G11" s="70">
        <v>3865879</v>
      </c>
      <c r="H11" s="116">
        <v>0.27027000000000001</v>
      </c>
      <c r="I11" s="116"/>
      <c r="J11" s="116">
        <f t="shared" ref="J11:J25" si="0">H11+I11</f>
        <v>0.27027000000000001</v>
      </c>
      <c r="K11" s="68">
        <v>196</v>
      </c>
      <c r="L11" s="48" t="s">
        <v>39</v>
      </c>
    </row>
    <row r="12" spans="1:12" x14ac:dyDescent="0.25">
      <c r="A12" s="71">
        <v>1988</v>
      </c>
      <c r="B12" s="72" t="s">
        <v>3</v>
      </c>
      <c r="C12" s="72" t="s">
        <v>1</v>
      </c>
      <c r="D12" s="72" t="s">
        <v>40</v>
      </c>
      <c r="E12" s="73" t="s">
        <v>98</v>
      </c>
      <c r="F12" s="74">
        <v>746171</v>
      </c>
      <c r="G12" s="74">
        <v>3856524</v>
      </c>
      <c r="H12" s="117">
        <v>23.19</v>
      </c>
      <c r="I12" s="117">
        <f>I33</f>
        <v>8.7246000000000006</v>
      </c>
      <c r="J12" s="117">
        <f t="shared" si="0"/>
        <v>31.9146</v>
      </c>
      <c r="K12" s="72">
        <v>196</v>
      </c>
      <c r="L12" s="49" t="s">
        <v>39</v>
      </c>
    </row>
    <row r="13" spans="1:12" ht="15.75" thickBot="1" x14ac:dyDescent="0.3">
      <c r="A13" s="75">
        <v>1989</v>
      </c>
      <c r="B13" s="76" t="s">
        <v>3</v>
      </c>
      <c r="C13" s="76" t="s">
        <v>1</v>
      </c>
      <c r="D13" s="76" t="s">
        <v>40</v>
      </c>
      <c r="E13" s="77" t="s">
        <v>98</v>
      </c>
      <c r="F13" s="78">
        <v>746171</v>
      </c>
      <c r="G13" s="78">
        <v>3856524</v>
      </c>
      <c r="H13" s="103">
        <v>23.19</v>
      </c>
      <c r="I13" s="103">
        <f>I33</f>
        <v>8.7246000000000006</v>
      </c>
      <c r="J13" s="103">
        <f t="shared" si="0"/>
        <v>31.9146</v>
      </c>
      <c r="K13" s="76">
        <v>196</v>
      </c>
      <c r="L13" s="50" t="s">
        <v>39</v>
      </c>
    </row>
    <row r="14" spans="1:12" x14ac:dyDescent="0.25">
      <c r="A14" s="63">
        <v>1988</v>
      </c>
      <c r="B14" s="64" t="s">
        <v>3</v>
      </c>
      <c r="C14" s="64" t="s">
        <v>6</v>
      </c>
      <c r="D14" s="64" t="s">
        <v>37</v>
      </c>
      <c r="E14" s="65" t="s">
        <v>97</v>
      </c>
      <c r="F14" s="66">
        <v>764020</v>
      </c>
      <c r="G14" s="66">
        <v>3865879</v>
      </c>
      <c r="H14" s="106">
        <v>0.25381999999999999</v>
      </c>
      <c r="I14" s="106"/>
      <c r="J14" s="106">
        <f t="shared" si="0"/>
        <v>0.25381999999999999</v>
      </c>
      <c r="K14" s="64">
        <v>25</v>
      </c>
      <c r="L14" s="47" t="s">
        <v>39</v>
      </c>
    </row>
    <row r="15" spans="1:12" ht="15.75" thickBot="1" x14ac:dyDescent="0.3">
      <c r="A15" s="67">
        <v>1989</v>
      </c>
      <c r="B15" s="68" t="s">
        <v>3</v>
      </c>
      <c r="C15" s="68" t="s">
        <v>6</v>
      </c>
      <c r="D15" s="68" t="s">
        <v>37</v>
      </c>
      <c r="E15" s="69" t="s">
        <v>97</v>
      </c>
      <c r="F15" s="70">
        <v>764020</v>
      </c>
      <c r="G15" s="70">
        <v>3865879</v>
      </c>
      <c r="H15" s="116">
        <v>0.24060000000000001</v>
      </c>
      <c r="I15" s="116"/>
      <c r="J15" s="116">
        <f t="shared" si="0"/>
        <v>0.24060000000000001</v>
      </c>
      <c r="K15" s="68">
        <v>25</v>
      </c>
      <c r="L15" s="48" t="s">
        <v>39</v>
      </c>
    </row>
    <row r="16" spans="1:12" x14ac:dyDescent="0.25">
      <c r="A16" s="71">
        <v>1988</v>
      </c>
      <c r="B16" s="72" t="s">
        <v>3</v>
      </c>
      <c r="C16" s="72" t="s">
        <v>6</v>
      </c>
      <c r="D16" s="72" t="s">
        <v>40</v>
      </c>
      <c r="E16" s="79" t="s">
        <v>114</v>
      </c>
      <c r="F16" s="74">
        <v>745500</v>
      </c>
      <c r="G16" s="74">
        <v>3857275</v>
      </c>
      <c r="H16" s="117">
        <v>17.18</v>
      </c>
      <c r="I16" s="117">
        <f>I34</f>
        <v>8.0434000000000001</v>
      </c>
      <c r="J16" s="117">
        <f t="shared" si="0"/>
        <v>25.223399999999998</v>
      </c>
      <c r="K16" s="72">
        <v>512</v>
      </c>
      <c r="L16" s="49" t="s">
        <v>39</v>
      </c>
    </row>
    <row r="17" spans="1:12" ht="15.75" thickBot="1" x14ac:dyDescent="0.3">
      <c r="A17" s="75">
        <v>1989</v>
      </c>
      <c r="B17" s="76" t="s">
        <v>3</v>
      </c>
      <c r="C17" s="76" t="s">
        <v>6</v>
      </c>
      <c r="D17" s="76" t="s">
        <v>40</v>
      </c>
      <c r="E17" s="77" t="s">
        <v>98</v>
      </c>
      <c r="F17" s="78">
        <v>746171</v>
      </c>
      <c r="G17" s="78">
        <v>3856524</v>
      </c>
      <c r="H17" s="103">
        <v>15.46</v>
      </c>
      <c r="I17" s="103">
        <f>I34</f>
        <v>8.0434000000000001</v>
      </c>
      <c r="J17" s="103">
        <f t="shared" si="0"/>
        <v>23.503399999999999</v>
      </c>
      <c r="K17" s="76">
        <v>512</v>
      </c>
      <c r="L17" s="50" t="s">
        <v>39</v>
      </c>
    </row>
    <row r="18" spans="1:12" x14ac:dyDescent="0.25">
      <c r="A18" s="63">
        <v>1988</v>
      </c>
      <c r="B18" s="64" t="s">
        <v>3</v>
      </c>
      <c r="C18" s="64" t="s">
        <v>7</v>
      </c>
      <c r="D18" s="64" t="s">
        <v>37</v>
      </c>
      <c r="E18" s="65" t="s">
        <v>97</v>
      </c>
      <c r="F18" s="66">
        <v>764020</v>
      </c>
      <c r="G18" s="66">
        <v>3865879</v>
      </c>
      <c r="H18" s="106">
        <v>5.144E-2</v>
      </c>
      <c r="I18" s="106"/>
      <c r="J18" s="106">
        <f t="shared" si="0"/>
        <v>5.144E-2</v>
      </c>
      <c r="K18" s="64">
        <v>5</v>
      </c>
      <c r="L18" s="47" t="s">
        <v>39</v>
      </c>
    </row>
    <row r="19" spans="1:12" ht="15.75" thickBot="1" x14ac:dyDescent="0.3">
      <c r="A19" s="67">
        <v>1989</v>
      </c>
      <c r="B19" s="68" t="s">
        <v>3</v>
      </c>
      <c r="C19" s="68" t="s">
        <v>7</v>
      </c>
      <c r="D19" s="68" t="s">
        <v>37</v>
      </c>
      <c r="E19" s="69" t="s">
        <v>97</v>
      </c>
      <c r="F19" s="70">
        <v>763805</v>
      </c>
      <c r="G19" s="70">
        <v>3866010</v>
      </c>
      <c r="H19" s="116">
        <v>4.2439999999999999E-2</v>
      </c>
      <c r="I19" s="116"/>
      <c r="J19" s="116">
        <f t="shared" si="0"/>
        <v>4.2439999999999999E-2</v>
      </c>
      <c r="K19" s="68">
        <v>5</v>
      </c>
      <c r="L19" s="48" t="s">
        <v>39</v>
      </c>
    </row>
    <row r="20" spans="1:12" x14ac:dyDescent="0.25">
      <c r="A20" s="71">
        <v>1988</v>
      </c>
      <c r="B20" s="72" t="s">
        <v>3</v>
      </c>
      <c r="C20" s="72" t="s">
        <v>7</v>
      </c>
      <c r="D20" s="72" t="s">
        <v>40</v>
      </c>
      <c r="E20" s="79" t="s">
        <v>114</v>
      </c>
      <c r="F20" s="74">
        <v>745350</v>
      </c>
      <c r="G20" s="74">
        <v>3857775</v>
      </c>
      <c r="H20" s="117">
        <v>3.68</v>
      </c>
      <c r="I20" s="117">
        <f>I35</f>
        <v>6.3666000000000009</v>
      </c>
      <c r="J20" s="117">
        <f t="shared" si="0"/>
        <v>10.046600000000002</v>
      </c>
      <c r="K20" s="72">
        <v>91</v>
      </c>
      <c r="L20" s="49" t="s">
        <v>39</v>
      </c>
    </row>
    <row r="21" spans="1:12" ht="15.75" thickBot="1" x14ac:dyDescent="0.3">
      <c r="A21" s="75">
        <v>1989</v>
      </c>
      <c r="B21" s="76" t="s">
        <v>3</v>
      </c>
      <c r="C21" s="76" t="s">
        <v>7</v>
      </c>
      <c r="D21" s="76" t="s">
        <v>40</v>
      </c>
      <c r="E21" s="77" t="s">
        <v>98</v>
      </c>
      <c r="F21" s="78">
        <v>746171</v>
      </c>
      <c r="G21" s="78">
        <v>3856524</v>
      </c>
      <c r="H21" s="103">
        <v>3.99</v>
      </c>
      <c r="I21" s="103">
        <f>I35</f>
        <v>6.3666000000000009</v>
      </c>
      <c r="J21" s="103">
        <f t="shared" si="0"/>
        <v>10.3566</v>
      </c>
      <c r="K21" s="76">
        <v>91</v>
      </c>
      <c r="L21" s="50" t="s">
        <v>39</v>
      </c>
    </row>
    <row r="22" spans="1:12" x14ac:dyDescent="0.25">
      <c r="A22" s="71">
        <v>1988</v>
      </c>
      <c r="B22" s="72" t="s">
        <v>3</v>
      </c>
      <c r="C22" s="72" t="s">
        <v>8</v>
      </c>
      <c r="D22" s="72" t="s">
        <v>37</v>
      </c>
      <c r="E22" s="73" t="s">
        <v>97</v>
      </c>
      <c r="F22" s="74">
        <v>764020</v>
      </c>
      <c r="G22" s="74">
        <v>3865879</v>
      </c>
      <c r="H22" s="117">
        <v>5.8999999999999999E-3</v>
      </c>
      <c r="I22" s="117"/>
      <c r="J22" s="117">
        <f t="shared" si="0"/>
        <v>5.8999999999999999E-3</v>
      </c>
      <c r="K22" s="72">
        <v>2</v>
      </c>
      <c r="L22" s="49" t="s">
        <v>39</v>
      </c>
    </row>
    <row r="23" spans="1:12" ht="15.75" thickBot="1" x14ac:dyDescent="0.3">
      <c r="A23" s="75">
        <v>1989</v>
      </c>
      <c r="B23" s="76" t="s">
        <v>3</v>
      </c>
      <c r="C23" s="76" t="s">
        <v>8</v>
      </c>
      <c r="D23" s="76" t="s">
        <v>37</v>
      </c>
      <c r="E23" s="77" t="s">
        <v>97</v>
      </c>
      <c r="F23" s="78">
        <v>764020</v>
      </c>
      <c r="G23" s="78">
        <v>3865879</v>
      </c>
      <c r="H23" s="103">
        <v>5.9500000000000004E-3</v>
      </c>
      <c r="I23" s="103"/>
      <c r="J23" s="103">
        <f t="shared" si="0"/>
        <v>5.9500000000000004E-3</v>
      </c>
      <c r="K23" s="76">
        <v>2</v>
      </c>
      <c r="L23" s="50" t="s">
        <v>39</v>
      </c>
    </row>
    <row r="24" spans="1:12" x14ac:dyDescent="0.25">
      <c r="A24" s="63">
        <v>1988</v>
      </c>
      <c r="B24" s="64" t="s">
        <v>3</v>
      </c>
      <c r="C24" s="64" t="s">
        <v>8</v>
      </c>
      <c r="D24" s="64" t="s">
        <v>40</v>
      </c>
      <c r="E24" s="80" t="s">
        <v>114</v>
      </c>
      <c r="F24" s="66">
        <v>745400</v>
      </c>
      <c r="G24" s="66">
        <v>3857775</v>
      </c>
      <c r="H24" s="106">
        <v>0.59</v>
      </c>
      <c r="I24" s="106">
        <f>I36</f>
        <v>2.3056000000000001</v>
      </c>
      <c r="J24" s="106">
        <f t="shared" si="0"/>
        <v>2.8956</v>
      </c>
      <c r="K24" s="64">
        <v>18</v>
      </c>
      <c r="L24" s="47" t="s">
        <v>39</v>
      </c>
    </row>
    <row r="25" spans="1:12" ht="15.75" thickBot="1" x14ac:dyDescent="0.3">
      <c r="A25" s="75">
        <v>1989</v>
      </c>
      <c r="B25" s="76" t="s">
        <v>3</v>
      </c>
      <c r="C25" s="76" t="s">
        <v>8</v>
      </c>
      <c r="D25" s="76" t="s">
        <v>40</v>
      </c>
      <c r="E25" s="81" t="s">
        <v>114</v>
      </c>
      <c r="F25" s="78">
        <v>745375</v>
      </c>
      <c r="G25" s="78">
        <v>3857750</v>
      </c>
      <c r="H25" s="103">
        <v>0.65</v>
      </c>
      <c r="I25" s="103">
        <f>I36</f>
        <v>2.3056000000000001</v>
      </c>
      <c r="J25" s="103">
        <f t="shared" si="0"/>
        <v>2.9556</v>
      </c>
      <c r="K25" s="76">
        <v>18</v>
      </c>
      <c r="L25" s="50" t="s">
        <v>39</v>
      </c>
    </row>
    <row r="27" spans="1:12" ht="15.75" thickBot="1" x14ac:dyDescent="0.3"/>
    <row r="28" spans="1:12" x14ac:dyDescent="0.25">
      <c r="A28" s="2" t="s">
        <v>3</v>
      </c>
      <c r="B28" s="4" t="s">
        <v>9</v>
      </c>
      <c r="C28" s="4" t="s">
        <v>3</v>
      </c>
      <c r="D28" s="51" t="s">
        <v>3</v>
      </c>
      <c r="F28" s="97"/>
      <c r="G28" s="108" t="s">
        <v>40</v>
      </c>
      <c r="H28" s="29" t="s">
        <v>40</v>
      </c>
      <c r="I28" s="26" t="s">
        <v>40</v>
      </c>
      <c r="K28" s="95"/>
      <c r="L28" s="96"/>
    </row>
    <row r="29" spans="1:12" ht="15.75" thickBot="1" x14ac:dyDescent="0.3">
      <c r="A29" s="6" t="s">
        <v>99</v>
      </c>
      <c r="B29" s="7" t="s">
        <v>100</v>
      </c>
      <c r="C29" s="7" t="s">
        <v>101</v>
      </c>
      <c r="D29" s="52" t="s">
        <v>15</v>
      </c>
      <c r="F29" s="97"/>
      <c r="G29" s="109" t="s">
        <v>3</v>
      </c>
      <c r="H29" s="30" t="s">
        <v>3</v>
      </c>
      <c r="I29" s="27" t="s">
        <v>3</v>
      </c>
      <c r="K29" s="95"/>
      <c r="L29" s="96"/>
    </row>
    <row r="30" spans="1:12" x14ac:dyDescent="0.25">
      <c r="A30" s="53" t="s">
        <v>102</v>
      </c>
      <c r="B30" s="11" t="s">
        <v>1</v>
      </c>
      <c r="C30" s="54">
        <v>0.25</v>
      </c>
      <c r="D30" s="55">
        <v>655</v>
      </c>
      <c r="F30" s="97"/>
      <c r="G30" s="110" t="s">
        <v>9</v>
      </c>
      <c r="H30" s="111" t="s">
        <v>120</v>
      </c>
      <c r="I30" s="112" t="s">
        <v>120</v>
      </c>
      <c r="K30" s="95"/>
      <c r="L30" s="96"/>
    </row>
    <row r="31" spans="1:12" x14ac:dyDescent="0.25">
      <c r="A31" s="56" t="s">
        <v>103</v>
      </c>
      <c r="B31" s="8" t="s">
        <v>1</v>
      </c>
      <c r="C31" s="57">
        <f>D31/2620</f>
        <v>0.35</v>
      </c>
      <c r="D31" s="58">
        <v>917</v>
      </c>
      <c r="F31" s="97"/>
      <c r="G31" s="110" t="s">
        <v>82</v>
      </c>
      <c r="H31" s="111" t="s">
        <v>93</v>
      </c>
      <c r="I31" s="112" t="s">
        <v>93</v>
      </c>
      <c r="K31" s="95"/>
      <c r="L31" s="96"/>
    </row>
    <row r="32" spans="1:12" ht="15.75" thickBot="1" x14ac:dyDescent="0.3">
      <c r="A32" s="56" t="s">
        <v>104</v>
      </c>
      <c r="B32" s="8" t="s">
        <v>1</v>
      </c>
      <c r="C32" s="57">
        <v>7.4999999999999997E-2</v>
      </c>
      <c r="D32" s="58">
        <v>196</v>
      </c>
      <c r="F32" s="97"/>
      <c r="G32" s="113"/>
      <c r="H32" s="114" t="s">
        <v>124</v>
      </c>
      <c r="I32" s="52" t="s">
        <v>15</v>
      </c>
    </row>
    <row r="33" spans="1:9" x14ac:dyDescent="0.25">
      <c r="A33" s="56" t="s">
        <v>104</v>
      </c>
      <c r="B33" s="8" t="s">
        <v>6</v>
      </c>
      <c r="C33" s="57">
        <v>0.5</v>
      </c>
      <c r="D33" s="58">
        <v>1300</v>
      </c>
      <c r="F33" s="97"/>
      <c r="G33" s="105" t="s">
        <v>1</v>
      </c>
      <c r="H33" s="106">
        <v>3.33</v>
      </c>
      <c r="I33" s="107">
        <f>H33*2.62</f>
        <v>8.7246000000000006</v>
      </c>
    </row>
    <row r="34" spans="1:9" x14ac:dyDescent="0.25">
      <c r="A34" s="56" t="s">
        <v>105</v>
      </c>
      <c r="B34" s="8" t="s">
        <v>106</v>
      </c>
      <c r="C34" s="57">
        <f>D34/2620</f>
        <v>9.5419847328244278E-3</v>
      </c>
      <c r="D34" s="58">
        <v>25</v>
      </c>
      <c r="F34" s="97"/>
      <c r="G34" s="99" t="s">
        <v>6</v>
      </c>
      <c r="H34" s="100">
        <v>3.07</v>
      </c>
      <c r="I34" s="101">
        <f>H34*2.62</f>
        <v>8.0434000000000001</v>
      </c>
    </row>
    <row r="35" spans="1:9" x14ac:dyDescent="0.25">
      <c r="A35" s="56" t="s">
        <v>103</v>
      </c>
      <c r="B35" s="8" t="s">
        <v>106</v>
      </c>
      <c r="C35" s="57">
        <f>D35/2620</f>
        <v>9.5419847328244278E-3</v>
      </c>
      <c r="D35" s="58">
        <v>25</v>
      </c>
      <c r="F35" s="97"/>
      <c r="G35" s="99" t="s">
        <v>7</v>
      </c>
      <c r="H35" s="100">
        <v>2.4300000000000002</v>
      </c>
      <c r="I35" s="101">
        <f>H35*2.62</f>
        <v>6.3666000000000009</v>
      </c>
    </row>
    <row r="36" spans="1:9" ht="15.75" thickBot="1" x14ac:dyDescent="0.3">
      <c r="A36" s="56" t="s">
        <v>105</v>
      </c>
      <c r="B36" s="8" t="s">
        <v>107</v>
      </c>
      <c r="C36" s="57">
        <f>D36/2620</f>
        <v>0.19541984732824427</v>
      </c>
      <c r="D36" s="58">
        <v>512</v>
      </c>
      <c r="F36" s="97"/>
      <c r="G36" s="102" t="s">
        <v>8</v>
      </c>
      <c r="H36" s="103">
        <v>0.88</v>
      </c>
      <c r="I36" s="104">
        <f>H36*2.62</f>
        <v>2.3056000000000001</v>
      </c>
    </row>
    <row r="37" spans="1:9" x14ac:dyDescent="0.25">
      <c r="A37" s="56" t="s">
        <v>103</v>
      </c>
      <c r="B37" s="8" t="s">
        <v>107</v>
      </c>
      <c r="C37" s="57">
        <f>D37/2620</f>
        <v>0.19541984732824427</v>
      </c>
      <c r="D37" s="58">
        <v>512</v>
      </c>
      <c r="F37" s="97"/>
      <c r="G37" s="97"/>
      <c r="H37" s="98"/>
    </row>
    <row r="38" spans="1:9" x14ac:dyDescent="0.25">
      <c r="A38" s="56" t="s">
        <v>102</v>
      </c>
      <c r="B38" s="8" t="s">
        <v>7</v>
      </c>
      <c r="C38" s="57">
        <v>0.04</v>
      </c>
      <c r="D38" s="58">
        <v>105</v>
      </c>
      <c r="F38" s="97"/>
      <c r="G38" s="115" t="s">
        <v>125</v>
      </c>
      <c r="H38" s="98"/>
    </row>
    <row r="39" spans="1:9" x14ac:dyDescent="0.25">
      <c r="A39" s="56" t="s">
        <v>105</v>
      </c>
      <c r="B39" s="8" t="s">
        <v>108</v>
      </c>
      <c r="C39" s="57">
        <f t="shared" ref="C39:C47" si="1">D39/2620</f>
        <v>1.9083969465648854E-3</v>
      </c>
      <c r="D39" s="58">
        <v>5</v>
      </c>
      <c r="F39" s="97"/>
      <c r="G39" s="115" t="s">
        <v>126</v>
      </c>
      <c r="H39" s="98"/>
    </row>
    <row r="40" spans="1:9" x14ac:dyDescent="0.25">
      <c r="A40" s="56" t="s">
        <v>103</v>
      </c>
      <c r="B40" s="8" t="s">
        <v>108</v>
      </c>
      <c r="C40" s="57">
        <f t="shared" si="1"/>
        <v>1.9083969465648854E-3</v>
      </c>
      <c r="D40" s="58">
        <v>5</v>
      </c>
      <c r="F40" s="97"/>
      <c r="H40" s="98"/>
    </row>
    <row r="41" spans="1:9" x14ac:dyDescent="0.25">
      <c r="A41" s="56" t="s">
        <v>105</v>
      </c>
      <c r="B41" s="8" t="s">
        <v>109</v>
      </c>
      <c r="C41" s="57">
        <f t="shared" si="1"/>
        <v>3.4732824427480914E-2</v>
      </c>
      <c r="D41" s="58">
        <v>91</v>
      </c>
      <c r="F41" s="97"/>
      <c r="G41" s="97"/>
      <c r="H41" s="98"/>
    </row>
    <row r="42" spans="1:9" x14ac:dyDescent="0.25">
      <c r="A42" s="56" t="s">
        <v>103</v>
      </c>
      <c r="B42" s="8" t="s">
        <v>109</v>
      </c>
      <c r="C42" s="57">
        <f t="shared" si="1"/>
        <v>3.4732824427480914E-2</v>
      </c>
      <c r="D42" s="58">
        <v>91</v>
      </c>
      <c r="F42" s="97"/>
      <c r="G42" s="97"/>
      <c r="H42" s="98"/>
    </row>
    <row r="43" spans="1:9" x14ac:dyDescent="0.25">
      <c r="A43" s="56" t="s">
        <v>103</v>
      </c>
      <c r="B43" s="8" t="s">
        <v>8</v>
      </c>
      <c r="C43" s="57">
        <f t="shared" si="1"/>
        <v>6.8702290076335876E-3</v>
      </c>
      <c r="D43" s="58">
        <v>18</v>
      </c>
      <c r="F43" s="97"/>
      <c r="G43" s="97"/>
      <c r="H43" s="98"/>
    </row>
    <row r="44" spans="1:9" x14ac:dyDescent="0.25">
      <c r="A44" s="56" t="s">
        <v>105</v>
      </c>
      <c r="B44" s="8" t="s">
        <v>110</v>
      </c>
      <c r="C44" s="57">
        <f t="shared" si="1"/>
        <v>7.6335877862595419E-4</v>
      </c>
      <c r="D44" s="58">
        <v>2</v>
      </c>
    </row>
    <row r="45" spans="1:9" x14ac:dyDescent="0.25">
      <c r="A45" s="56" t="s">
        <v>103</v>
      </c>
      <c r="B45" s="8" t="s">
        <v>110</v>
      </c>
      <c r="C45" s="57">
        <f t="shared" si="1"/>
        <v>7.6335877862595419E-4</v>
      </c>
      <c r="D45" s="58">
        <v>2</v>
      </c>
    </row>
    <row r="46" spans="1:9" x14ac:dyDescent="0.25">
      <c r="A46" s="56" t="s">
        <v>105</v>
      </c>
      <c r="B46" s="8" t="s">
        <v>111</v>
      </c>
      <c r="C46" s="57">
        <f t="shared" si="1"/>
        <v>7.6335877862595417E-3</v>
      </c>
      <c r="D46" s="58">
        <v>20</v>
      </c>
    </row>
    <row r="47" spans="1:9" ht="15.75" thickBot="1" x14ac:dyDescent="0.3">
      <c r="A47" s="59" t="s">
        <v>103</v>
      </c>
      <c r="B47" s="60" t="s">
        <v>111</v>
      </c>
      <c r="C47" s="61">
        <f t="shared" si="1"/>
        <v>7.6335877862595417E-3</v>
      </c>
      <c r="D47" s="62">
        <v>20</v>
      </c>
    </row>
    <row r="49" spans="1:1" x14ac:dyDescent="0.25">
      <c r="A49" t="s">
        <v>112</v>
      </c>
    </row>
    <row r="50" spans="1:1" x14ac:dyDescent="0.25">
      <c r="A50" s="9" t="s">
        <v>123</v>
      </c>
    </row>
    <row r="51" spans="1:1" x14ac:dyDescent="0.25">
      <c r="A51" t="s">
        <v>122</v>
      </c>
    </row>
  </sheetData>
  <pageMargins left="0.7" right="0.7" top="0.75" bottom="0.75" header="0.3" footer="0.3"/>
  <pageSetup scale="67" orientation="landscape" r:id="rId1"/>
  <headerFooter>
    <oddFooter>&amp;LSCS Tracer Environmental&amp;CPage &amp;P of 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 Method</vt:lpstr>
      <vt:lpstr>AERMOD Results</vt:lpstr>
      <vt:lpstr>SO2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</dc:creator>
  <cp:lastModifiedBy>Robin F. Cobbs</cp:lastModifiedBy>
  <cp:lastPrinted>2014-01-22T21:39:49Z</cp:lastPrinted>
  <dcterms:created xsi:type="dcterms:W3CDTF">2013-10-24T16:57:40Z</dcterms:created>
  <dcterms:modified xsi:type="dcterms:W3CDTF">2015-12-02T20:15:05Z</dcterms:modified>
</cp:coreProperties>
</file>