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\\sbcapcd.org\shares\Groups\ENGR\LIBRARY\Permitting\Emission Calculation Spreadsheets\Current Versions\"/>
    </mc:Choice>
  </mc:AlternateContent>
  <bookViews>
    <workbookView xWindow="0" yWindow="0" windowWidth="28800" windowHeight="12885"/>
  </bookViews>
  <sheets>
    <sheet name="DICE Prime EPA Tier Basis" sheetId="2" r:id="rId1"/>
    <sheet name="DICE Prime PPMV Basis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0" localSheetId="0">#REF!</definedName>
    <definedName name="\0" localSheetId="1">#REF!</definedName>
    <definedName name="\0">#REF!</definedName>
    <definedName name="\M" localSheetId="0">#REF!</definedName>
    <definedName name="\M" localSheetId="1">#REF!</definedName>
    <definedName name="\M">#REF!</definedName>
    <definedName name="\R" localSheetId="0">#REF!</definedName>
    <definedName name="\R" localSheetId="1">#REF!</definedName>
    <definedName name="\R">#REF!</definedName>
    <definedName name="\S" localSheetId="0">#REF!</definedName>
    <definedName name="\S" localSheetId="1">#REF!</definedName>
    <definedName name="\S">#REF!</definedName>
    <definedName name="_____________HHV2" localSheetId="0">#REF!</definedName>
    <definedName name="_____________HHV2" localSheetId="1">#REF!</definedName>
    <definedName name="_____________HHV2">#REF!</definedName>
    <definedName name="_____________MFR1" localSheetId="0">#REF!</definedName>
    <definedName name="_____________MFR1" localSheetId="1">#REF!</definedName>
    <definedName name="_____________MFR1">#REF!</definedName>
    <definedName name="___________HHV2" localSheetId="0">#REF!</definedName>
    <definedName name="___________HHV2" localSheetId="1">#REF!</definedName>
    <definedName name="___________HHV2">#REF!</definedName>
    <definedName name="___________MFR1" localSheetId="0">#REF!</definedName>
    <definedName name="___________MFR1" localSheetId="1">#REF!</definedName>
    <definedName name="___________MFR1">#REF!</definedName>
    <definedName name="__________HHV2" localSheetId="0">#REF!</definedName>
    <definedName name="__________HHV2" localSheetId="1">#REF!</definedName>
    <definedName name="__________HHV2">#REF!</definedName>
    <definedName name="__________MFR1" localSheetId="0">#REF!</definedName>
    <definedName name="__________MFR1" localSheetId="1">#REF!</definedName>
    <definedName name="__________MFR1">#REF!</definedName>
    <definedName name="_________HHV2" localSheetId="0">#REF!</definedName>
    <definedName name="_________HHV2" localSheetId="1">#REF!</definedName>
    <definedName name="_________HHV2">#REF!</definedName>
    <definedName name="_________MFR1" localSheetId="0">#REF!</definedName>
    <definedName name="_________MFR1" localSheetId="1">#REF!</definedName>
    <definedName name="_________MFR1">#REF!</definedName>
    <definedName name="________HHV2" localSheetId="0">#REF!</definedName>
    <definedName name="________HHV2" localSheetId="1">#REF!</definedName>
    <definedName name="________HHV2">#REF!</definedName>
    <definedName name="________MFR1" localSheetId="0">#REF!</definedName>
    <definedName name="________MFR1" localSheetId="1">#REF!</definedName>
    <definedName name="________MFR1">#REF!</definedName>
    <definedName name="_______HHV2" localSheetId="0">#REF!</definedName>
    <definedName name="_______HHV2" localSheetId="1">#REF!</definedName>
    <definedName name="_______HHV2">#REF!</definedName>
    <definedName name="_______MFR1" localSheetId="0">#REF!</definedName>
    <definedName name="_______MFR1" localSheetId="1">#REF!</definedName>
    <definedName name="_______MFR1">#REF!</definedName>
    <definedName name="______HHV2" localSheetId="0">#REF!</definedName>
    <definedName name="______HHV2" localSheetId="1">#REF!</definedName>
    <definedName name="______HHV2">#REF!</definedName>
    <definedName name="______MFR1" localSheetId="0">#REF!</definedName>
    <definedName name="______MFR1" localSheetId="1">#REF!</definedName>
    <definedName name="______MFR1">#REF!</definedName>
    <definedName name="_____HHV2" localSheetId="0">#REF!</definedName>
    <definedName name="_____HHV2" localSheetId="1">#REF!</definedName>
    <definedName name="_____HHV2">#REF!</definedName>
    <definedName name="_____MFR1" localSheetId="0">#REF!</definedName>
    <definedName name="_____MFR1" localSheetId="1">#REF!</definedName>
    <definedName name="_____MFR1">#REF!</definedName>
    <definedName name="____HHV2" localSheetId="0">#REF!</definedName>
    <definedName name="____HHV2" localSheetId="1">#REF!</definedName>
    <definedName name="____HHV2">#REF!</definedName>
    <definedName name="____MFR1" localSheetId="0">#REF!</definedName>
    <definedName name="____MFR1" localSheetId="1">#REF!</definedName>
    <definedName name="____MFR1">#REF!</definedName>
    <definedName name="___HHV2" localSheetId="0">#REF!</definedName>
    <definedName name="___HHV2" localSheetId="1">#REF!</definedName>
    <definedName name="___HHV2">#REF!</definedName>
    <definedName name="___MFR1" localSheetId="0">#REF!</definedName>
    <definedName name="___MFR1" localSheetId="1">#REF!</definedName>
    <definedName name="___MFR1">#REF!</definedName>
    <definedName name="__123Graph_A" localSheetId="0" hidden="1">#REF!</definedName>
    <definedName name="__123Graph_A" localSheetId="1" hidden="1">#REF!</definedName>
    <definedName name="__123Graph_A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X" localSheetId="0" hidden="1">#REF!</definedName>
    <definedName name="__123Graph_X" localSheetId="1" hidden="1">#REF!</definedName>
    <definedName name="__123Graph_X" hidden="1">#REF!</definedName>
    <definedName name="__HHV2" localSheetId="0">#REF!</definedName>
    <definedName name="__HHV2" localSheetId="1">#REF!</definedName>
    <definedName name="__HHV2">#REF!</definedName>
    <definedName name="__MFR1" localSheetId="0">#REF!</definedName>
    <definedName name="__MFR1" localSheetId="1">#REF!</definedName>
    <definedName name="__MFR1">#REF!</definedName>
    <definedName name="_HHV2" localSheetId="0">#REF!</definedName>
    <definedName name="_HHV2" localSheetId="1">#REF!</definedName>
    <definedName name="_HHV2">#REF!</definedName>
    <definedName name="_MFR1" localSheetId="0">#REF!</definedName>
    <definedName name="_MFR1" localSheetId="1">#REF!</definedName>
    <definedName name="_MFR1">#REF!</definedName>
    <definedName name="_MW1">[1]Variables!$B$9</definedName>
    <definedName name="_S" localSheetId="0">#REF!</definedName>
    <definedName name="_S" localSheetId="1">#REF!</definedName>
    <definedName name="_S">#REF!</definedName>
    <definedName name="_T" localSheetId="0">#REF!</definedName>
    <definedName name="_T" localSheetId="1">#REF!</definedName>
    <definedName name="_T">#REF!</definedName>
    <definedName name="_TP1">[1]Variables!$B$10</definedName>
    <definedName name="A.1">'[2]2002 Fee Adjustment'!$B$6</definedName>
    <definedName name="A.1min">'[2]2002 Fee Adjustment'!$C$6</definedName>
    <definedName name="A.2">'[2]2002 Fee Adjustment'!$B$7</definedName>
    <definedName name="A.2max">'[2]2002 Fee Adjustment'!$D$7</definedName>
    <definedName name="A.2min">'[2]2002 Fee Adjustment'!$C$7</definedName>
    <definedName name="A.3">'[2]2002 Fee Adjustment'!$B$8</definedName>
    <definedName name="A.3max">'[2]2002 Fee Adjustment'!$D$8</definedName>
    <definedName name="A.3min">'[2]2002 Fee Adjustment'!$C$8</definedName>
    <definedName name="A.4">'[2]2002 Fee Adjustment'!$B$9</definedName>
    <definedName name="A.4max">'[2]2002 Fee Adjustment'!$D$9</definedName>
    <definedName name="A.4min">'[2]2002 Fee Adjustment'!$C$9</definedName>
    <definedName name="A.5">'[2]2002 Fee Adjustment'!$B$10</definedName>
    <definedName name="A.5max">'[2]2002 Fee Adjustment'!$D$10</definedName>
    <definedName name="A.5min">'[2]2002 Fee Adjustment'!$C$10</definedName>
    <definedName name="A.6">'[2]2002 Fee Adjustment'!$B$11</definedName>
    <definedName name="A.6max">'[2]2002 Fee Adjustment'!$D$11</definedName>
    <definedName name="A.6min">'[2]2002 Fee Adjustment'!$C$11</definedName>
    <definedName name="A.7">'[2]2002 Fee Adjustment'!$B$12</definedName>
    <definedName name="Annual_Concrete_Production">'[3]Facility Info and EF''s'!$C$14</definedName>
    <definedName name="api">'[4]Input Data'!$B$17</definedName>
    <definedName name="AProd">'[5]Loading Rack'!$D$24</definedName>
    <definedName name="att_no" localSheetId="0">#REF!</definedName>
    <definedName name="att_no" localSheetId="1">#REF!</definedName>
    <definedName name="att_no">#REF!</definedName>
    <definedName name="BACT_TH" localSheetId="1">#REF!</definedName>
    <definedName name="BACT_TH">#REF!</definedName>
    <definedName name="BHP" localSheetId="0">#REF!</definedName>
    <definedName name="BHP" localSheetId="1">#REF!</definedName>
    <definedName name="BHP">#REF!</definedName>
    <definedName name="BOILER_HP" localSheetId="0">#REF!</definedName>
    <definedName name="BOILER_HP" localSheetId="1">#REF!</definedName>
    <definedName name="BOILER_HP">#REF!</definedName>
    <definedName name="BOILER_MFG" localSheetId="0">#REF!</definedName>
    <definedName name="BOILER_MFG" localSheetId="1">#REF!</definedName>
    <definedName name="BOILER_MFG">#REF!</definedName>
    <definedName name="BOILER_MOD" localSheetId="0">#REF!</definedName>
    <definedName name="BOILER_MOD" localSheetId="1">#REF!</definedName>
    <definedName name="BOILER_MOD">#REF!</definedName>
    <definedName name="BOILER_SER" localSheetId="0">#REF!</definedName>
    <definedName name="BOILER_SER" localSheetId="1">#REF!</definedName>
    <definedName name="BOILER_SER">#REF!</definedName>
    <definedName name="BOILER_TYPE" localSheetId="0">#REF!</definedName>
    <definedName name="BOILER_TYPE" localSheetId="1">#REF!</definedName>
    <definedName name="BOILER_TYPE">#REF!</definedName>
    <definedName name="BOILT2" localSheetId="0">#REF!</definedName>
    <definedName name="BOILT2" localSheetId="1">#REF!</definedName>
    <definedName name="BOILT2">#REF!</definedName>
    <definedName name="bow_ratio" localSheetId="0">#REF!</definedName>
    <definedName name="bow_ratio" localSheetId="1">#REF!</definedName>
    <definedName name="bow_ratio">#REF!</definedName>
    <definedName name="BSFC" localSheetId="0">#REF!</definedName>
    <definedName name="BSFC" localSheetId="1">#REF!</definedName>
    <definedName name="BSFC">#REF!</definedName>
    <definedName name="BSFC_Lean" localSheetId="1">#REF!</definedName>
    <definedName name="BSFC_Lean">#REF!</definedName>
    <definedName name="BSFC_Rich" localSheetId="1">#REF!</definedName>
    <definedName name="BSFC_Rich">#REF!</definedName>
    <definedName name="BSFC100" localSheetId="1">#REF!</definedName>
    <definedName name="BSFC100">#REF!</definedName>
    <definedName name="BSFC50" localSheetId="1">#REF!</definedName>
    <definedName name="BSFC50">#REF!</definedName>
    <definedName name="BURNER_MFG" localSheetId="0">#REF!</definedName>
    <definedName name="BURNER_MFG" localSheetId="1">#REF!</definedName>
    <definedName name="BURNER_MFG">#REF!</definedName>
    <definedName name="BURNER_MOD" localSheetId="0">#REF!</definedName>
    <definedName name="BURNER_MOD" localSheetId="1">#REF!</definedName>
    <definedName name="BURNER_MOD">#REF!</definedName>
    <definedName name="BURNER_TYPE" localSheetId="0">#REF!</definedName>
    <definedName name="BURNER_TYPE" localSheetId="1">#REF!</definedName>
    <definedName name="BURNER_TYPE">#REF!</definedName>
    <definedName name="BURNT2" localSheetId="0">#REF!</definedName>
    <definedName name="BURNT2" localSheetId="1">#REF!</definedName>
    <definedName name="BURNT2">#REF!</definedName>
    <definedName name="Cap">'[5]Loading Rack'!$D$22</definedName>
    <definedName name="CARBTOCHeader">[6]SpecProf!$B$4:$I$4</definedName>
    <definedName name="CARBTOCProfile">[6]SpecProf!$B$4:$I$64</definedName>
    <definedName name="cargo_tank" localSheetId="0">#REF!</definedName>
    <definedName name="cargo_tank" localSheetId="1">#REF!</definedName>
    <definedName name="cargo_tank">#REF!</definedName>
    <definedName name="cc_eff">[1]Variables!$B$14</definedName>
    <definedName name="CLASS" localSheetId="0">#REF!</definedName>
    <definedName name="CLASS" localSheetId="1">#REF!</definedName>
    <definedName name="CLASS">#REF!</definedName>
    <definedName name="COEF" localSheetId="0">#REF!</definedName>
    <definedName name="COEF" localSheetId="1">#REF!</definedName>
    <definedName name="COEF">#REF!</definedName>
    <definedName name="COEFI">[7]C!$E$20</definedName>
    <definedName name="Company">'[4]Input Data'!$B$3</definedName>
    <definedName name="ConF1">[8]Variables!$D$40</definedName>
    <definedName name="ConF2">[8]Variables!$D$41</definedName>
    <definedName name="COYEAR">[9]ICE!$J$65</definedName>
    <definedName name="CPP_P">[1]Variables!$B$12</definedName>
    <definedName name="CPP_R" localSheetId="1">#REF!</definedName>
    <definedName name="CPP_R">#REF!</definedName>
    <definedName name="CPP_R2" localSheetId="1">#REF!</definedName>
    <definedName name="CPP_R2">#REF!</definedName>
    <definedName name="d2_den">'[10]Do not print - Variables'!$C$20</definedName>
    <definedName name="D2_Density" localSheetId="1">#REF!</definedName>
    <definedName name="D2_Density">#REF!</definedName>
    <definedName name="D2_PM_Ratio" localSheetId="1">#REF!</definedName>
    <definedName name="D2_PM_Ratio">#REF!</definedName>
    <definedName name="D2_ROC_Ratio" localSheetId="1">#REF!</definedName>
    <definedName name="D2_ROC_Ratio">#REF!</definedName>
    <definedName name="Daily_Concrete_Production">'[3]Facility Info and EF''s'!$C$13</definedName>
    <definedName name="DAILY_OP" localSheetId="0">#REF!</definedName>
    <definedName name="DAILY_OP" localSheetId="1">#REF!</definedName>
    <definedName name="DAILY_OP">#REF!</definedName>
    <definedName name="DAILYOP2" localSheetId="0">#REF!</definedName>
    <definedName name="DAILYOP2" localSheetId="1">#REF!</definedName>
    <definedName name="DAILYOP2">#REF!</definedName>
    <definedName name="den_d2" localSheetId="0">#REF!</definedName>
    <definedName name="den_d2" localSheetId="1">#REF!</definedName>
    <definedName name="den_d2">#REF!</definedName>
    <definedName name="density" localSheetId="0">#REF!</definedName>
    <definedName name="density" localSheetId="1">#REF!</definedName>
    <definedName name="density">#REF!</definedName>
    <definedName name="Distance" localSheetId="1">'[11]Fuel Use Limits'!#REF!</definedName>
    <definedName name="Distance">'[11]Fuel Use Limits'!#REF!</definedName>
    <definedName name="DProd">'[5]Loading Rack'!$D$23</definedName>
    <definedName name="EC_Crew_hp" localSheetId="0">#REF!</definedName>
    <definedName name="EC_Crew_hp" localSheetId="1">#REF!</definedName>
    <definedName name="EC_Crew_hp">#REF!</definedName>
    <definedName name="EC_Sup_hp" localSheetId="0">#REF!</definedName>
    <definedName name="EC_Sup_hp" localSheetId="1">#REF!</definedName>
    <definedName name="EC_Sup_hp">#REF!</definedName>
    <definedName name="EFACTOR1" localSheetId="0">#REF!</definedName>
    <definedName name="EFACTOR1" localSheetId="1">#REF!</definedName>
    <definedName name="EFACTOR1">#REF!</definedName>
    <definedName name="EFACTOR2" localSheetId="0">#REF!</definedName>
    <definedName name="EFACTOR2" localSheetId="1">#REF!</definedName>
    <definedName name="EFACTOR2">#REF!</definedName>
    <definedName name="EFACTOR3" localSheetId="0">#REF!</definedName>
    <definedName name="EFACTOR3" localSheetId="1">#REF!</definedName>
    <definedName name="EFACTOR3">#REF!</definedName>
    <definedName name="EFACTOR4" localSheetId="0">#REF!</definedName>
    <definedName name="EFACTOR4" localSheetId="1">#REF!</definedName>
    <definedName name="EFACTOR4">#REF!</definedName>
    <definedName name="EFACTOR5" localSheetId="0">#REF!</definedName>
    <definedName name="EFACTOR5" localSheetId="1">#REF!</definedName>
    <definedName name="EFACTOR5">#REF!</definedName>
    <definedName name="eff">'[5]Loading Rack'!$D$25</definedName>
    <definedName name="EFUN2" localSheetId="0">#REF!</definedName>
    <definedName name="EFUN2" localSheetId="1">#REF!</definedName>
    <definedName name="EFUN2">#REF!</definedName>
    <definedName name="EFUNITS" localSheetId="0">#REF!</definedName>
    <definedName name="EFUNITS" localSheetId="1">#REF!</definedName>
    <definedName name="EFUNITS">#REF!</definedName>
    <definedName name="EngineType" localSheetId="1">'DICE Prime PPMV Basis'!$N$6:$N$8</definedName>
    <definedName name="EngineType">'DICE Prime EPA Tier Basis'!$W$19:$W$21</definedName>
    <definedName name="EngineTypes">'[12]SPICE PPMV Basis'!$K$6:$K$8</definedName>
    <definedName name="EPATier" localSheetId="1">'DICE Prime PPMV Basis'!#REF!</definedName>
    <definedName name="EPATier">'DICE Prime EPA Tier Basis'!$P$7:$U$7</definedName>
    <definedName name="ERRMSG" localSheetId="0">#REF!</definedName>
    <definedName name="ERRMSG" localSheetId="1">#REF!</definedName>
    <definedName name="ERRMSG">#REF!</definedName>
    <definedName name="ERROR" localSheetId="0">#REF!</definedName>
    <definedName name="ERROR" localSheetId="1">#REF!</definedName>
    <definedName name="ERROR">#REF!</definedName>
    <definedName name="EXIT" localSheetId="0">#REF!</definedName>
    <definedName name="EXIT" localSheetId="1">#REF!</definedName>
    <definedName name="EXIT">#REF!</definedName>
    <definedName name="FACILITY" localSheetId="0">#REF!</definedName>
    <definedName name="FACILITY" localSheetId="1">#REF!</definedName>
    <definedName name="FACILITY">#REF!</definedName>
    <definedName name="Facility_Name">'[3]Facility Info and EF''s'!$A$3</definedName>
    <definedName name="FCF" localSheetId="1">#REF!</definedName>
    <definedName name="FCF">#REF!</definedName>
    <definedName name="FCF_D2" localSheetId="1">#REF!</definedName>
    <definedName name="FCF_D2">#REF!</definedName>
    <definedName name="FD_D2" localSheetId="1">#REF!</definedName>
    <definedName name="FD_D2">#REF!</definedName>
    <definedName name="FeeRate" localSheetId="1">#REF!</definedName>
    <definedName name="FeeRate">#REF!</definedName>
    <definedName name="FHCday">'[13]FHC CALC KVB'!$D$59</definedName>
    <definedName name="FHCyear">'[13]FHC CALC KVB'!$E$59</definedName>
    <definedName name="FILE" localSheetId="0">#REF!</definedName>
    <definedName name="FILE" localSheetId="1">#REF!</definedName>
    <definedName name="FILE">#REF!</definedName>
    <definedName name="FIRETY2" localSheetId="0">#REF!</definedName>
    <definedName name="FIRETY2" localSheetId="1">#REF!</definedName>
    <definedName name="FIRETY2">#REF!</definedName>
    <definedName name="FIRETYPE" localSheetId="0">#REF!</definedName>
    <definedName name="FIRETYPE" localSheetId="1">#REF!</definedName>
    <definedName name="FIRETYPE">#REF!</definedName>
    <definedName name="FNEI_PM_Daily" localSheetId="1">#REF!</definedName>
    <definedName name="FNEI_PM_Daily">#REF!</definedName>
    <definedName name="FNEI_PM_Yearly" localSheetId="1">#REF!</definedName>
    <definedName name="FNEI_PM_Yearly">#REF!</definedName>
    <definedName name="FNEI_PM10_Daily" localSheetId="1">#REF!</definedName>
    <definedName name="FNEI_PM10_Daily">#REF!</definedName>
    <definedName name="FNEI_PM10_Yearly" localSheetId="1">#REF!</definedName>
    <definedName name="FNEI_PM10_Yearly">#REF!</definedName>
    <definedName name="FOCF" localSheetId="0">#REF!</definedName>
    <definedName name="FOCF" localSheetId="1">#REF!</definedName>
    <definedName name="FOCF">#REF!</definedName>
    <definedName name="FUEL" localSheetId="0">#REF!</definedName>
    <definedName name="FUEL" localSheetId="1">#REF!</definedName>
    <definedName name="FUEL">#REF!</definedName>
    <definedName name="FUELHR" localSheetId="0">#REF!</definedName>
    <definedName name="FUELHR" localSheetId="1">#REF!</definedName>
    <definedName name="FUELHR">#REF!</definedName>
    <definedName name="FUELSP1" localSheetId="0">#REF!</definedName>
    <definedName name="FUELSP1" localSheetId="1">#REF!</definedName>
    <definedName name="FUELSP1">#REF!</definedName>
    <definedName name="FUELSP2" localSheetId="0">#REF!</definedName>
    <definedName name="FUELSP2" localSheetId="1">#REF!</definedName>
    <definedName name="FUELSP2">#REF!</definedName>
    <definedName name="FUELSP3" localSheetId="0">#REF!</definedName>
    <definedName name="FUELSP3" localSheetId="1">#REF!</definedName>
    <definedName name="FUELSP3">#REF!</definedName>
    <definedName name="FUELSP4" localSheetId="0">#REF!</definedName>
    <definedName name="FUELSP4" localSheetId="1">#REF!</definedName>
    <definedName name="FUELSP4">#REF!</definedName>
    <definedName name="FUELSP5" localSheetId="0">#REF!</definedName>
    <definedName name="FUELSP5" localSheetId="1">#REF!</definedName>
    <definedName name="FUELSP5">#REF!</definedName>
    <definedName name="FUELT2" localSheetId="0">#REF!</definedName>
    <definedName name="FUELT2" localSheetId="1">#REF!</definedName>
    <definedName name="FUELT2">#REF!</definedName>
    <definedName name="FuelType" localSheetId="1">'DICE Prime PPMV Basis'!#REF!</definedName>
    <definedName name="FuelType">'DICE Prime EPA Tier Basis'!#REF!</definedName>
    <definedName name="FUELYR" localSheetId="0">#REF!</definedName>
    <definedName name="FUELYR" localSheetId="1">#REF!</definedName>
    <definedName name="FUELYR">#REF!</definedName>
    <definedName name="GC" localSheetId="1">#REF!</definedName>
    <definedName name="GC">#REF!</definedName>
    <definedName name="GPP" localSheetId="0">#REF!</definedName>
    <definedName name="GPP" localSheetId="1">#REF!</definedName>
    <definedName name="GPP">#REF!</definedName>
    <definedName name="H2S">[14]Variables!$B$10</definedName>
    <definedName name="H2S2">[14]Variables!$B$11</definedName>
    <definedName name="HHV" localSheetId="0">#REF!</definedName>
    <definedName name="HHV" localSheetId="1">#REF!</definedName>
    <definedName name="HHV">#REF!</definedName>
    <definedName name="HHV_D2">[1]Variables!$B$11</definedName>
    <definedName name="HHVD2">'[10]Do not print - Variables'!$C$12</definedName>
    <definedName name="HHVPro">[15]Variables!$C$6</definedName>
    <definedName name="HHVU1" localSheetId="0">#REF!</definedName>
    <definedName name="HHVU1" localSheetId="1">#REF!</definedName>
    <definedName name="HHVU1">#REF!</definedName>
    <definedName name="HHVUNIT" localSheetId="0">#REF!</definedName>
    <definedName name="HHVUNIT" localSheetId="1">#REF!</definedName>
    <definedName name="HHVUNIT">#REF!</definedName>
    <definedName name="HLPD">'[5]Loading Rack'!$G$29</definedName>
    <definedName name="HLPY">'[5]Loading Rack'!$G$30</definedName>
    <definedName name="Instrument_Counts" localSheetId="0">#REF!</definedName>
    <definedName name="Instrument_Counts" localSheetId="1">#REF!</definedName>
    <definedName name="Instrument_Counts">#REF!</definedName>
    <definedName name="LbPerKg">2.20462262184878</definedName>
    <definedName name="LbPerTon">2000</definedName>
    <definedName name="Lease">'[4]Input Data'!$B$5</definedName>
    <definedName name="LiquidStreamHeader">'[6]Old Stream Data'!$K$39:$V$39</definedName>
    <definedName name="LiquidStreamHeaderC">'[6]Old Stream Data'!$K$3:$V$3</definedName>
    <definedName name="LiquidStreamPollutant">'[6]Old Stream Data'!$K$39:$K$69</definedName>
    <definedName name="LiquidStreamPollutantC">'[6]Old Stream Data'!$K$3:$K$33</definedName>
    <definedName name="LiquidStreamTable">'[6]Old Stream Data'!$K$39:$V$69</definedName>
    <definedName name="LiquidStreamTableC">'[6]Old Stream Data'!$K$3:$V$33</definedName>
    <definedName name="LL">'[5]Loading Rack'!$G$31</definedName>
    <definedName name="LOAD_FACT" localSheetId="0">#REF!</definedName>
    <definedName name="LOAD_FACT" localSheetId="1">#REF!</definedName>
    <definedName name="LOAD_FACT">#REF!</definedName>
    <definedName name="LOOKUP" localSheetId="0">#REF!</definedName>
    <definedName name="LOOKUP" localSheetId="1">#REF!</definedName>
    <definedName name="LOOKUP">#REF!</definedName>
    <definedName name="MAC" localSheetId="0">#REF!</definedName>
    <definedName name="MAC" localSheetId="1">#REF!</definedName>
    <definedName name="MAC">#REF!</definedName>
    <definedName name="MAINMENU" localSheetId="0">#REF!</definedName>
    <definedName name="MAINMENU" localSheetId="1">#REF!</definedName>
    <definedName name="MAINMENU">#REF!</definedName>
    <definedName name="MAX_FIRE_RATE" localSheetId="0">#REF!</definedName>
    <definedName name="MAX_FIRE_RATE" localSheetId="1">#REF!</definedName>
    <definedName name="MAX_FIRE_RATE">#REF!</definedName>
    <definedName name="MaxFee" localSheetId="1">#REF!</definedName>
    <definedName name="MaxFee">#REF!</definedName>
    <definedName name="MEN" localSheetId="0">#REF!</definedName>
    <definedName name="MEN" localSheetId="1">#REF!</definedName>
    <definedName name="MEN">#REF!</definedName>
    <definedName name="MENU" localSheetId="0">#REF!</definedName>
    <definedName name="MENU" localSheetId="1">#REF!</definedName>
    <definedName name="MENU">#REF!</definedName>
    <definedName name="MESSAGE_CELL" localSheetId="0">#REF!</definedName>
    <definedName name="MESSAGE_CELL" localSheetId="1">#REF!</definedName>
    <definedName name="MESSAGE_CELL">#REF!</definedName>
    <definedName name="Module2.printsheet" localSheetId="0">[16]!Module2.printsheet</definedName>
    <definedName name="Module2.printsheet" localSheetId="1">[16]!Module2.printsheet</definedName>
    <definedName name="Module2.printsheet">[17]!Module2.printsheet</definedName>
    <definedName name="MW">'[5]Loading Rack'!$D$18</definedName>
    <definedName name="MW_H2S" localSheetId="0">#REF!</definedName>
    <definedName name="MW_H2S" localSheetId="1">#REF!</definedName>
    <definedName name="MW_H2S">#REF!</definedName>
    <definedName name="MW_S" localSheetId="0">#REF!</definedName>
    <definedName name="MW_S" localSheetId="1">#REF!</definedName>
    <definedName name="MW_S">#REF!</definedName>
    <definedName name="N2EF" localSheetId="0">#REF!</definedName>
    <definedName name="N2EF" localSheetId="1">#REF!</definedName>
    <definedName name="N2EF">#REF!</definedName>
    <definedName name="NITWT" localSheetId="0">#REF!</definedName>
    <definedName name="NITWT" localSheetId="1">#REF!</definedName>
    <definedName name="NITWT">#REF!</definedName>
    <definedName name="NOXEF" localSheetId="0">#REF!</definedName>
    <definedName name="NOXEF" localSheetId="1">#REF!</definedName>
    <definedName name="NOXEF">#REF!</definedName>
    <definedName name="NOxEF_Util_Norm" localSheetId="0">#REF!</definedName>
    <definedName name="NOxEF_Util_Norm" localSheetId="1">#REF!</definedName>
    <definedName name="NOxEF_Util_Norm">#REF!</definedName>
    <definedName name="NOXYEAR">[9]ICE!$F$65</definedName>
    <definedName name="NXEF">[7]C!$C$11</definedName>
    <definedName name="NXEFI">[7]C!$C$20</definedName>
    <definedName name="OCS" localSheetId="0">#REF!</definedName>
    <definedName name="OCS" localSheetId="1">#REF!</definedName>
    <definedName name="OCS">#REF!</definedName>
    <definedName name="Old_Crew_hp" localSheetId="1">#REF!</definedName>
    <definedName name="Old_Crew_hp">#REF!</definedName>
    <definedName name="Old_Sup_hp" localSheetId="1">#REF!</definedName>
    <definedName name="Old_Sup_hp">#REF!</definedName>
    <definedName name="OPHOURS" localSheetId="0">#REF!</definedName>
    <definedName name="OPHOURS" localSheetId="1">#REF!</definedName>
    <definedName name="OPHOURS">#REF!</definedName>
    <definedName name="OPHRS" localSheetId="0">#REF!</definedName>
    <definedName name="OPHRS" localSheetId="1">#REF!</definedName>
    <definedName name="OPHRS">#REF!</definedName>
    <definedName name="OWNER" localSheetId="0">#REF!</definedName>
    <definedName name="OWNER" localSheetId="1">#REF!</definedName>
    <definedName name="OWNER">#REF!</definedName>
    <definedName name="OWNER2" localSheetId="0">#REF!</definedName>
    <definedName name="OWNER2" localSheetId="1">#REF!</definedName>
    <definedName name="OWNER2">#REF!</definedName>
    <definedName name="PenaltyFeeRate" localSheetId="1">#REF!</definedName>
    <definedName name="PenaltyFeeRate">#REF!</definedName>
    <definedName name="PERM2" localSheetId="0">#REF!</definedName>
    <definedName name="PERM2" localSheetId="1">#REF!</definedName>
    <definedName name="PERM2">#REF!</definedName>
    <definedName name="PERMIT_NO" localSheetId="0">#REF!</definedName>
    <definedName name="PERMIT_NO" localSheetId="1">#REF!</definedName>
    <definedName name="PERMIT_NO">#REF!</definedName>
    <definedName name="Permit_Number">'[3]Facility Info and EF''s'!$A$2</definedName>
    <definedName name="Plant_Operation" localSheetId="1">'[3]Facility Info and EF''s'!#REF!</definedName>
    <definedName name="Plant_Operation">'[3]Facility Info and EF''s'!#REF!</definedName>
    <definedName name="PM_Daily">[3]Emissions!$B$21</definedName>
    <definedName name="PM_Storage_Pile_EF">'[3]Facility Info and EF''s'!$C$56</definedName>
    <definedName name="PM_Truck_Mix_EF" localSheetId="1">'[3]Facility Info and EF''s'!#REF!</definedName>
    <definedName name="PM_Truck_Mix_EF">'[3]Facility Info and EF''s'!#REF!</definedName>
    <definedName name="PM_Yearly">[3]Emissions!$C$21</definedName>
    <definedName name="PM10_daily">[3]Emissions!$D$21</definedName>
    <definedName name="PM10_Storage_Pile_EF">'[3]Facility Info and EF''s'!$D$56</definedName>
    <definedName name="PM10_Truck_Mix_EF" localSheetId="1">'[3]Facility Info and EF''s'!#REF!</definedName>
    <definedName name="PM10_Truck_Mix_EF">'[3]Facility Info and EF''s'!#REF!</definedName>
    <definedName name="PM10_Yearly">[3]Emissions!$E$21</definedName>
    <definedName name="PM10EF" localSheetId="0">#REF!</definedName>
    <definedName name="PM10EF" localSheetId="1">#REF!</definedName>
    <definedName name="PM10EF">#REF!</definedName>
    <definedName name="PMEFI">[7]C!$G$20</definedName>
    <definedName name="PMYEAR">[9]ICE!$N$65</definedName>
    <definedName name="ppmv_Lean" localSheetId="1">#REF!</definedName>
    <definedName name="ppmv_Lean">#REF!</definedName>
    <definedName name="ppmv_Rich" localSheetId="1">#REF!</definedName>
    <definedName name="ppmv_Rich">#REF!</definedName>
    <definedName name="ppmvD2" localSheetId="1">#REF!</definedName>
    <definedName name="ppmvD2">#REF!</definedName>
    <definedName name="print01" localSheetId="0">[18]!print01</definedName>
    <definedName name="print01" localSheetId="1">[18]!print01</definedName>
    <definedName name="print01">[18]!print01</definedName>
    <definedName name="PRINT1" localSheetId="0">#REF!</definedName>
    <definedName name="PRINT1" localSheetId="1">#REF!</definedName>
    <definedName name="PRINT1">#REF!</definedName>
    <definedName name="print2" localSheetId="0">#REF!</definedName>
    <definedName name="print2" localSheetId="1">#REF!</definedName>
    <definedName name="print2">#REF!</definedName>
    <definedName name="ProFie" localSheetId="0">#REF!</definedName>
    <definedName name="ProFie" localSheetId="1">#REF!</definedName>
    <definedName name="ProFie">#REF!</definedName>
    <definedName name="PVday">[13]CMPFUG!$I$27</definedName>
    <definedName name="PVyear">[13]CMPFUG!$J$27</definedName>
    <definedName name="Question" localSheetId="1">'DICE Prime PPMV Basis'!#REF!</definedName>
    <definedName name="Question">'DICE Prime EPA Tier Basis'!$W$13:$W$14</definedName>
    <definedName name="Radius1">[19]Values!$B$3</definedName>
    <definedName name="Radius2">[19]Values!$B$5</definedName>
    <definedName name="Rate">'[5]Loading Rack'!$D$21</definedName>
    <definedName name="RC_" localSheetId="0">#REF!</definedName>
    <definedName name="RC_" localSheetId="1">#REF!</definedName>
    <definedName name="RC_">#REF!</definedName>
    <definedName name="React">'[5]Loading Rack'!$D$26</definedName>
    <definedName name="RECALC" localSheetId="0">#REF!</definedName>
    <definedName name="RECALC" localSheetId="1">#REF!</definedName>
    <definedName name="RECALC">#REF!</definedName>
    <definedName name="Refin" localSheetId="0">#REF!</definedName>
    <definedName name="Refin" localSheetId="1">#REF!</definedName>
    <definedName name="Refin">#REF!</definedName>
    <definedName name="RESULTS" localSheetId="0">#REF!</definedName>
    <definedName name="RESULTS" localSheetId="1">#REF!</definedName>
    <definedName name="RESULTS">#REF!</definedName>
    <definedName name="ROCEF" localSheetId="0">#REF!</definedName>
    <definedName name="ROCEF" localSheetId="1">#REF!</definedName>
    <definedName name="ROCEF">#REF!</definedName>
    <definedName name="ROCEFI">[7]C!$D$20</definedName>
    <definedName name="ROCYEAR">[9]ICE!$H$65</definedName>
    <definedName name="RSTART" localSheetId="0">#REF!</definedName>
    <definedName name="RSTART" localSheetId="1">#REF!</definedName>
    <definedName name="RSTART">#REF!</definedName>
    <definedName name="Rule342" localSheetId="0">#REF!</definedName>
    <definedName name="Rule342" localSheetId="1">#REF!</definedName>
    <definedName name="Rule342">#REF!</definedName>
    <definedName name="RUN" localSheetId="0">#REF!</definedName>
    <definedName name="RUN" localSheetId="1">#REF!</definedName>
    <definedName name="RUN">#REF!</definedName>
    <definedName name="s1m">[20]EmFactor!$H$13</definedName>
    <definedName name="s1n">[20]EmFactor!$I$13</definedName>
    <definedName name="s2m">[20]EmFactor!$H$14</definedName>
    <definedName name="s2n">[20]EmFactor!$I$14</definedName>
    <definedName name="s3m">[20]EmFactor!$H$15</definedName>
    <definedName name="s3n">[20]EmFactor!$I$15</definedName>
    <definedName name="s4m">[20]EmFactor!$H$18</definedName>
    <definedName name="s4mf">[20]EmFactor!$Q$33</definedName>
    <definedName name="s4n">[20]EmFactor!$I$18</definedName>
    <definedName name="s5m">[20]EmFactor!$H$19</definedName>
    <definedName name="s5mf">[20]EmFactor!$Q$34</definedName>
    <definedName name="s5n">[20]EmFactor!$I$19</definedName>
    <definedName name="s6m">[20]EmFactor!$H$20</definedName>
    <definedName name="s6mf">[20]EmFactor!$Q$35</definedName>
    <definedName name="s6n">[20]EmFactor!$I$20</definedName>
    <definedName name="s7m">[20]EmFactor!$H$21</definedName>
    <definedName name="s7mf">[20]EmFactor!$Q$36</definedName>
    <definedName name="s7n">[20]EmFactor!$I$21</definedName>
    <definedName name="SAVE" localSheetId="0">#REF!</definedName>
    <definedName name="SAVE" localSheetId="1">#REF!</definedName>
    <definedName name="SAVE">#REF!</definedName>
    <definedName name="SCREEN" localSheetId="0">#REF!</definedName>
    <definedName name="SCREEN" localSheetId="1">#REF!</definedName>
    <definedName name="SCREEN">#REF!</definedName>
    <definedName name="SF">'[5]Loading Rack'!$D$17</definedName>
    <definedName name="SO2EF" localSheetId="0">#REF!</definedName>
    <definedName name="SO2EF" localSheetId="1">#REF!</definedName>
    <definedName name="SO2EF">#REF!</definedName>
    <definedName name="SO3EF" localSheetId="0">#REF!</definedName>
    <definedName name="SO3EF" localSheetId="1">#REF!</definedName>
    <definedName name="SO3EF">#REF!</definedName>
    <definedName name="SOXEF">[7]C!$F$12</definedName>
    <definedName name="SOXEFI">[7]C!$F$21</definedName>
    <definedName name="SOXYEAR">[9]ICE!$L$65</definedName>
    <definedName name="ST_VRU_EFF" localSheetId="0">#REF!</definedName>
    <definedName name="ST_VRU_EFF" localSheetId="1">#REF!</definedName>
    <definedName name="ST_VRU_EFF">#REF!</definedName>
    <definedName name="Storage_Pile_Area">'[3]Facility Info and EF''s'!$C$10</definedName>
    <definedName name="SUB" localSheetId="0">#REF!</definedName>
    <definedName name="SUB" localSheetId="1">#REF!</definedName>
    <definedName name="SUB">#REF!</definedName>
    <definedName name="Submerged_loading_of_a_clean_cargo_tank" localSheetId="0">#REF!</definedName>
    <definedName name="Submerged_loading_of_a_clean_cargo_tank" localSheetId="1">#REF!</definedName>
    <definedName name="Submerged_loading_of_a_clean_cargo_tank">#REF!</definedName>
    <definedName name="SULFCON" localSheetId="0">#REF!</definedName>
    <definedName name="SULFCON" localSheetId="1">#REF!</definedName>
    <definedName name="SULFCON">#REF!</definedName>
    <definedName name="SULFUNIT" localSheetId="0">#REF!</definedName>
    <definedName name="SULFUNIT" localSheetId="1">#REF!</definedName>
    <definedName name="SULFUNIT">#REF!</definedName>
    <definedName name="SULFUR" localSheetId="0">#REF!</definedName>
    <definedName name="SULFUR" localSheetId="1">#REF!</definedName>
    <definedName name="SULFUR">#REF!</definedName>
    <definedName name="SULFUR2" localSheetId="0">#REF!</definedName>
    <definedName name="SULFUR2" localSheetId="1">#REF!</definedName>
    <definedName name="SULFUR2">#REF!</definedName>
    <definedName name="SUNITS" localSheetId="0">#REF!</definedName>
    <definedName name="SUNITS" localSheetId="1">#REF!</definedName>
    <definedName name="SUNITS">#REF!</definedName>
    <definedName name="T1day" localSheetId="0">#REF!</definedName>
    <definedName name="T1day" localSheetId="1">#REF!</definedName>
    <definedName name="T1day">#REF!</definedName>
    <definedName name="T1year" localSheetId="0">#REF!</definedName>
    <definedName name="T1year" localSheetId="1">#REF!</definedName>
    <definedName name="T1year">#REF!</definedName>
    <definedName name="T2day">'[13]1000 bbl tank'!$G$64</definedName>
    <definedName name="T2year">'[13]1000 bbl tank'!$H$64</definedName>
    <definedName name="T3day">'[13]302 bbl tank'!$G$64</definedName>
    <definedName name="T3year">'[13]302 bbl tank'!$H$64</definedName>
    <definedName name="T4day">'[13]Test Tank'!$G$64</definedName>
    <definedName name="T4year">'[13]Test Tank'!$H$64</definedName>
    <definedName name="TABLE" localSheetId="0">#REF!</definedName>
    <definedName name="TABLE" localSheetId="1">#REF!</definedName>
    <definedName name="TABLE">#REF!</definedName>
    <definedName name="TDN_eff" localSheetId="1">#REF!</definedName>
    <definedName name="TDN_eff">#REF!</definedName>
    <definedName name="TEMP" localSheetId="0">#REF!</definedName>
    <definedName name="TEMP" localSheetId="1">#REF!</definedName>
    <definedName name="TEMP">#REF!</definedName>
    <definedName name="TempF">'[5]Loading Rack'!$F$20</definedName>
    <definedName name="TempR">'[5]Loading Rack'!$D$20</definedName>
    <definedName name="THLD">'[5]Loading Rack'!$H$38</definedName>
    <definedName name="THLH">'[5]Loading Rack'!$H$36</definedName>
    <definedName name="TLHA">'[5]Loading Rack'!$H$40</definedName>
    <definedName name="TOP" localSheetId="0">#REF!</definedName>
    <definedName name="TOP" localSheetId="1">#REF!</definedName>
    <definedName name="TOP">#REF!</definedName>
    <definedName name="TSPEF" localSheetId="0">#REF!</definedName>
    <definedName name="TSPEF" localSheetId="1">#REF!</definedName>
    <definedName name="TSPEF">#REF!</definedName>
    <definedName name="TVP">'[5]Loading Rack'!$D$19</definedName>
    <definedName name="Uncont_D2" localSheetId="1">#REF!</definedName>
    <definedName name="Uncont_D2">#REF!</definedName>
    <definedName name="Uncontrolled_NOx" localSheetId="1">#REF!</definedName>
    <definedName name="Uncontrolled_NOx">#REF!</definedName>
    <definedName name="UtilityNOx" localSheetId="0">#REF!</definedName>
    <definedName name="UtilityNOx" localSheetId="1">#REF!</definedName>
    <definedName name="UtilityNOx">#REF!</definedName>
    <definedName name="VIEW" localSheetId="0">#REF!</definedName>
    <definedName name="VIEW" localSheetId="1">#REF!</definedName>
    <definedName name="VIEW">#REF!</definedName>
    <definedName name="VRS_EFF">'[4]Input Data'!$B$9</definedName>
    <definedName name="VRU_EFF" localSheetId="0">#REF!</definedName>
    <definedName name="VRU_EFF" localSheetId="1">#REF!</definedName>
    <definedName name="VRU_EFF">#REF!</definedName>
    <definedName name="wrn.Form._.R._.Binder." hidden="1">{#N/A,#N/A,FALSE,"Checked";#N/A,#N/A,FALSE,"Totals";#N/A,#N/A,FALSE,"Boilers";#N/A,#N/A,FALSE,"CRU";#N/A,#N/A,FALSE,"Towers";#N/A,#N/A,FALSE,"DICE";#N/A,#N/A,FALSE,"Fxroof";#N/A,#N/A,FALSE,"Flares";#N/A,#N/A,FALSE,"Flroof";#N/A,#N/A,FALSE,"Fugitives";#N/A,#N/A,FALSE,"Loading Racks";#N/A,#N/A,FALSE,"NGICE";#N/A,#N/A,FALSE,"SRU";#N/A,#N/A,FALSE,"VES";#N/A,#N/A,FALSE,"Headspace";#N/A,#N/A,FALSE,"GasWtFract";#N/A,#N/A,FALSE,"Wt_fract";#N/A,#N/A,FALSE,"Emission_Factors";#N/A,#N/A,FALSE,"Detected Factors"}</definedName>
    <definedName name="wrn.Inventory." hidden="1">{#N/A,#N/A,FALSE,"Summary";#N/A,#N/A,FALSE,"Painting Summary";#N/A,#N/A,FALSE,"Painting Tank 921";#N/A,#N/A,FALSE,"Painting Tank 561";#N/A,#N/A,FALSE,"Painting Tank 560";#N/A,#N/A,FALSE,"Refrigerants";#N/A,#N/A,FALSE,"Diesel ICE";#N/A,#N/A,FALSE,"Diesel EF";#N/A,#N/A,FALSE,"Natural Gas Combustion";#N/A,#N/A,FALSE,"Nat.Gas-Ext. EF";#N/A,#N/A,FALSE,"Oil-Water Separator";#N/A,#N/A,FALSE,"Fuel Dispensing";#N/A,#N/A,FALSE,"Loading";#N/A,#N/A,FALSE,"Tanks";#N/A,#N/A,FALSE,"Chemicals Throughput";#N/A,#N/A,FALSE,"Fuels Throughput";#N/A,#N/A,FALSE,"Tank Controls";#N/A,#N/A,FALSE,"Degassing";#N/A,#N/A,FALSE,"Fugitives";#N/A,#N/A,FALSE,"Fugitives Fuels and Chemical";#N/A,#N/A,FALSE,"Fugitives Laboratory";#N/A,#N/A,FALSE,"Fugitive Components";#N/A,#N/A,FALSE,"Heavy Components";#N/A,#N/A,FALSE,"Transmix and MAK.GLY";#N/A,#N/A,FALSE,"Oxy_Hydro_CW Speciation";#N/A,#N/A,FALSE,"Speciation";#N/A,#N/A,FALSE,"Headspace"}</definedName>
    <definedName name="x" localSheetId="0">[16]!Module2.printsheet</definedName>
    <definedName name="x" localSheetId="1">[16]!Module2.printsheet</definedName>
    <definedName name="x">[16]!Module2.printsheet</definedName>
    <definedName name="xx" localSheetId="0">#REF!</definedName>
    <definedName name="xx" localSheetId="1">#REF!</definedName>
    <definedName name="xx">#REF!</definedName>
    <definedName name="xxxx" localSheetId="0">[17]!Module2.printsheet</definedName>
    <definedName name="xxxx" localSheetId="1">[17]!Module2.printsheet</definedName>
    <definedName name="xxxx">[17]!Module2.printsheet</definedName>
    <definedName name="YEARLY_OP" localSheetId="0">#REF!</definedName>
    <definedName name="YEARLY_OP" localSheetId="1">#REF!</definedName>
    <definedName name="YEARLY_OP">#REF!</definedName>
    <definedName name="YEAROP2" localSheetId="0">#REF!</definedName>
    <definedName name="YEAROP2" localSheetId="1">#REF!</definedName>
    <definedName name="YEAROP2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5" l="1"/>
  <c r="D65" i="5" l="1"/>
  <c r="D53" i="5"/>
  <c r="E65" i="5" s="1"/>
  <c r="D35" i="5"/>
  <c r="D34" i="5"/>
  <c r="D32" i="5"/>
  <c r="D54" i="5" l="1"/>
  <c r="D52" i="5"/>
  <c r="E64" i="5" s="1"/>
  <c r="F14" i="5"/>
  <c r="D66" i="5" l="1"/>
  <c r="E66" i="5"/>
  <c r="D51" i="5"/>
  <c r="D50" i="5"/>
  <c r="D49" i="5"/>
  <c r="D55" i="5"/>
  <c r="D64" i="5"/>
  <c r="E67" i="5" l="1"/>
  <c r="D67" i="5"/>
  <c r="E62" i="5"/>
  <c r="D62" i="5"/>
  <c r="D63" i="5"/>
  <c r="E63" i="5"/>
  <c r="E61" i="5"/>
  <c r="D61" i="5"/>
  <c r="F15" i="2"/>
  <c r="X7" i="2" l="1"/>
  <c r="X8" i="2"/>
  <c r="X9" i="2" l="1"/>
  <c r="E59" i="2" s="1"/>
  <c r="X10" i="2"/>
  <c r="D58" i="2" l="1"/>
  <c r="D48" i="2" l="1"/>
  <c r="D47" i="2"/>
  <c r="E56" i="2" l="1"/>
  <c r="E75" i="2" l="1"/>
  <c r="E74" i="2"/>
  <c r="E73" i="2"/>
  <c r="E72" i="2"/>
  <c r="E57" i="2"/>
  <c r="E55" i="2"/>
  <c r="D59" i="2"/>
  <c r="D75" i="2" s="1"/>
  <c r="D57" i="2"/>
  <c r="D74" i="2" s="1"/>
  <c r="D85" i="2" s="1"/>
  <c r="D56" i="2"/>
  <c r="D73" i="2" s="1"/>
  <c r="D84" i="2" s="1"/>
  <c r="D55" i="2"/>
  <c r="D72" i="2" s="1"/>
  <c r="D83" i="2" s="1"/>
  <c r="D94" i="2" l="1"/>
  <c r="D92" i="2"/>
  <c r="E92" i="2"/>
  <c r="D93" i="2"/>
  <c r="E93" i="2"/>
  <c r="D91" i="2"/>
  <c r="E91" i="2"/>
  <c r="D61" i="2"/>
  <c r="D60" i="2"/>
  <c r="E94" i="2"/>
  <c r="E95" i="2" l="1"/>
  <c r="D77" i="2"/>
  <c r="D76" i="2"/>
  <c r="D95" i="2"/>
  <c r="D96" i="2" l="1"/>
  <c r="E96" i="2"/>
  <c r="D97" i="2"/>
  <c r="E97" i="2"/>
</calcChain>
</file>

<file path=xl/sharedStrings.xml><?xml version="1.0" encoding="utf-8"?>
<sst xmlns="http://schemas.openxmlformats.org/spreadsheetml/2006/main" count="368" uniqueCount="128">
  <si>
    <t>lb/day</t>
  </si>
  <si>
    <t>PM</t>
  </si>
  <si>
    <t>CO</t>
  </si>
  <si>
    <t>ROC</t>
  </si>
  <si>
    <t>g/bhp-hr</t>
  </si>
  <si>
    <t>Permit Application</t>
  </si>
  <si>
    <t>hours</t>
  </si>
  <si>
    <t>bhp</t>
  </si>
  <si>
    <t>Reference</t>
  </si>
  <si>
    <t>Facility:</t>
  </si>
  <si>
    <t>Permit Number:</t>
  </si>
  <si>
    <t>Data</t>
  </si>
  <si>
    <t>Value</t>
  </si>
  <si>
    <t>Units</t>
  </si>
  <si>
    <t>Pollutant</t>
  </si>
  <si>
    <r>
      <t>NO</t>
    </r>
    <r>
      <rPr>
        <vertAlign val="subscript"/>
        <sz val="11"/>
        <rFont val="Arial"/>
        <family val="2"/>
      </rPr>
      <t>x</t>
    </r>
  </si>
  <si>
    <r>
      <t>SO</t>
    </r>
    <r>
      <rPr>
        <vertAlign val="subscript"/>
        <sz val="11"/>
        <rFont val="Arial"/>
        <family val="2"/>
      </rPr>
      <t>x</t>
    </r>
  </si>
  <si>
    <r>
      <t>PM</t>
    </r>
    <r>
      <rPr>
        <vertAlign val="subscript"/>
        <sz val="11"/>
        <rFont val="Arial"/>
        <family val="2"/>
      </rPr>
      <t>10</t>
    </r>
  </si>
  <si>
    <r>
      <t>PM</t>
    </r>
    <r>
      <rPr>
        <vertAlign val="subscript"/>
        <sz val="11"/>
        <rFont val="Arial"/>
        <family val="2"/>
      </rPr>
      <t>2.5</t>
    </r>
  </si>
  <si>
    <t>TPY</t>
  </si>
  <si>
    <t>Date:</t>
  </si>
  <si>
    <t>Engine Information</t>
  </si>
  <si>
    <t>DICE Potential to Emit</t>
  </si>
  <si>
    <t>EPA Tier</t>
  </si>
  <si>
    <t>Engine Power (hp)</t>
  </si>
  <si>
    <t>N/A</t>
  </si>
  <si>
    <t>4T</t>
  </si>
  <si>
    <t>75 to 99.99</t>
  </si>
  <si>
    <t>100 to 174.99</t>
  </si>
  <si>
    <t>175 to 299.99</t>
  </si>
  <si>
    <t>300 to 599.99</t>
  </si>
  <si>
    <t>1200+</t>
  </si>
  <si>
    <r>
      <t>NO</t>
    </r>
    <r>
      <rPr>
        <b/>
        <vertAlign val="subscript"/>
        <sz val="11"/>
        <rFont val="Arial"/>
        <family val="2"/>
      </rPr>
      <t>x</t>
    </r>
    <r>
      <rPr>
        <b/>
        <sz val="11"/>
        <rFont val="Arial"/>
        <family val="2"/>
      </rPr>
      <t xml:space="preserve"> Emission Factors (g/bhp-hr)</t>
    </r>
  </si>
  <si>
    <t>50 to 74.99</t>
  </si>
  <si>
    <t>600 to 749.99</t>
  </si>
  <si>
    <t>750 to 1199.99</t>
  </si>
  <si>
    <t>Reference Tables</t>
  </si>
  <si>
    <t>ROC Emission Factors (g/bhp-hr)</t>
  </si>
  <si>
    <t>CO Emission Factors (g/bhp-hr)</t>
  </si>
  <si>
    <t>PM Emission Factors (g/bhp-hr)</t>
  </si>
  <si>
    <t>Calculated Value</t>
  </si>
  <si>
    <t>Attachment:</t>
  </si>
  <si>
    <t>Processed By:</t>
  </si>
  <si>
    <t>Lookup Information for Emission Factor Reference</t>
  </si>
  <si>
    <t>AP-42 Chapters 3.2 and 3.3</t>
  </si>
  <si>
    <t>Combined Name</t>
  </si>
  <si>
    <t>Name Output</t>
  </si>
  <si>
    <t>Input Information</t>
  </si>
  <si>
    <t>Engine Range</t>
  </si>
  <si>
    <t>Not Valid Input</t>
  </si>
  <si>
    <t>EPA Tier Emission Factors</t>
  </si>
  <si>
    <t>Not to Exceed Emission Factors</t>
  </si>
  <si>
    <t>SBCAPCD Default</t>
  </si>
  <si>
    <t>Based on Previous Inputs</t>
  </si>
  <si>
    <t xml:space="preserve">PM </t>
  </si>
  <si>
    <t>Question</t>
  </si>
  <si>
    <t>Answer</t>
  </si>
  <si>
    <t>Notes:</t>
  </si>
  <si>
    <t>Yes</t>
  </si>
  <si>
    <t>No</t>
  </si>
  <si>
    <t>Answer Options</t>
  </si>
  <si>
    <r>
      <t>NO</t>
    </r>
    <r>
      <rPr>
        <vertAlign val="subscript"/>
        <sz val="11"/>
        <rFont val="Arial"/>
        <family val="2"/>
      </rPr>
      <t>x</t>
    </r>
    <r>
      <rPr>
        <sz val="11"/>
        <rFont val="Arial"/>
        <family val="2"/>
      </rPr>
      <t xml:space="preserve"> engine family emission limit less than 2.50 g/kW-hr (1.86 g/bhp-hr)?</t>
    </r>
  </si>
  <si>
    <r>
      <t>NO</t>
    </r>
    <r>
      <rPr>
        <vertAlign val="subscript"/>
        <sz val="11"/>
        <rFont val="Arial"/>
        <family val="2"/>
      </rPr>
      <t>x</t>
    </r>
    <r>
      <rPr>
        <sz val="11"/>
        <rFont val="Arial"/>
        <family val="2"/>
      </rPr>
      <t xml:space="preserve"> + NMHC engine family emission limit less than 2.70 g/kW-hr (2.01 g/bhp-hr)?</t>
    </r>
  </si>
  <si>
    <t>PM engine family emission limit less than 0.07 g/kW-hr (0.05 g/bhp-hr)?</t>
  </si>
  <si>
    <t>Not to Exceed Factor</t>
  </si>
  <si>
    <r>
      <t>NTE</t>
    </r>
    <r>
      <rPr>
        <sz val="11"/>
        <rFont val="Arial"/>
        <family val="2"/>
      </rPr>
      <t xml:space="preserve"> Combined Name</t>
    </r>
  </si>
  <si>
    <t>a.    ABT is defined has averaging, timing, and banking</t>
  </si>
  <si>
    <r>
      <t>NO</t>
    </r>
    <r>
      <rPr>
        <vertAlign val="subscript"/>
        <sz val="11"/>
        <rFont val="Arial"/>
        <family val="2"/>
      </rPr>
      <t>x</t>
    </r>
    <r>
      <rPr>
        <sz val="11"/>
        <rFont val="Arial"/>
        <family val="2"/>
      </rPr>
      <t xml:space="preserve"> engine family standard less than 2.50 g/kW-hr (1.86 g/bhp-hr) without using ABT</t>
    </r>
    <r>
      <rPr>
        <vertAlign val="superscript"/>
        <sz val="11"/>
        <rFont val="Arial"/>
        <family val="2"/>
      </rPr>
      <t>a</t>
    </r>
    <r>
      <rPr>
        <sz val="11"/>
        <rFont val="Arial"/>
        <family val="2"/>
      </rPr>
      <t>?</t>
    </r>
  </si>
  <si>
    <r>
      <t>PM engine family standard less than 0.07 g/kW-hr (0.05 g/bhp-hr) without using ABT</t>
    </r>
    <r>
      <rPr>
        <vertAlign val="superscript"/>
        <sz val="11"/>
        <rFont val="Arial"/>
        <family val="2"/>
      </rPr>
      <t>a</t>
    </r>
    <r>
      <rPr>
        <sz val="11"/>
        <rFont val="Arial"/>
        <family val="2"/>
      </rPr>
      <t>?</t>
    </r>
  </si>
  <si>
    <t>EPA Tier 3 or Lower Not to Exceed Factor Inputs</t>
  </si>
  <si>
    <t>EPA Tier 4T and 4 Not to Exceed Factor Inputs</t>
  </si>
  <si>
    <t>SBCAPCD Default / Manufacturer Specifications</t>
  </si>
  <si>
    <t>ppmv @ 15% Oxygen</t>
  </si>
  <si>
    <t>Molar Weight</t>
  </si>
  <si>
    <t>Notes</t>
  </si>
  <si>
    <t>g/mol</t>
  </si>
  <si>
    <r>
      <t>As NO</t>
    </r>
    <r>
      <rPr>
        <vertAlign val="subscript"/>
        <sz val="11"/>
        <rFont val="Arial"/>
        <family val="2"/>
      </rPr>
      <t>2</t>
    </r>
  </si>
  <si>
    <r>
      <t>As Methane (CH</t>
    </r>
    <r>
      <rPr>
        <vertAlign val="subscript"/>
        <sz val="11"/>
        <rFont val="Arial"/>
        <family val="2"/>
      </rPr>
      <t>4</t>
    </r>
    <r>
      <rPr>
        <sz val="11"/>
        <rFont val="Arial"/>
        <family val="2"/>
      </rPr>
      <t>)</t>
    </r>
  </si>
  <si>
    <t>Molar Volume</t>
  </si>
  <si>
    <t>Corrected Oxygen</t>
  </si>
  <si>
    <t>percent</t>
  </si>
  <si>
    <t>Btu/gal</t>
  </si>
  <si>
    <t>Fuel Properties</t>
  </si>
  <si>
    <t>Higher Heating Value………………………….</t>
  </si>
  <si>
    <t>Sulfur Content……………………………………….</t>
  </si>
  <si>
    <t>EPA AP-42, Table 3.3-2, Calculated Value</t>
  </si>
  <si>
    <t>% Weight</t>
  </si>
  <si>
    <t>Engine Type</t>
  </si>
  <si>
    <t>Naturally Aspirated</t>
  </si>
  <si>
    <t>Btu/bhp-hr</t>
  </si>
  <si>
    <t>Turbocharged</t>
  </si>
  <si>
    <t>Turbocharged / Aftercooled</t>
  </si>
  <si>
    <t>Default Fuel Consumption HHV Basis</t>
  </si>
  <si>
    <t>Engine Type…………..……………………………………………………</t>
  </si>
  <si>
    <t>None</t>
  </si>
  <si>
    <t>Permit application</t>
  </si>
  <si>
    <t>Engine Rating………………………………………………...…………….</t>
  </si>
  <si>
    <t>Maximum Annual Hours…………………………………………..….………..</t>
  </si>
  <si>
    <t>Maximum Daily Hours………………………………………………..….….………</t>
  </si>
  <si>
    <t>EPA Tier……………………...…………………………………….……………….</t>
  </si>
  <si>
    <t>Values for Conversations</t>
  </si>
  <si>
    <t>Pollutant / Value</t>
  </si>
  <si>
    <t xml:space="preserve">dscf/lb-mol </t>
  </si>
  <si>
    <t>At 1 atm and 60 °F</t>
  </si>
  <si>
    <t>Default for engines</t>
  </si>
  <si>
    <t>Grams in a Pound</t>
  </si>
  <si>
    <t>g/lb</t>
  </si>
  <si>
    <t>dscf/MMBtu</t>
  </si>
  <si>
    <t>At 60 °F, SBCAPCD TRD Table 5</t>
  </si>
  <si>
    <r>
      <t>F</t>
    </r>
    <r>
      <rPr>
        <vertAlign val="subscript"/>
        <sz val="11"/>
        <rFont val="Arial"/>
        <family val="2"/>
      </rPr>
      <t>d</t>
    </r>
  </si>
  <si>
    <t>Brake Specific Fuel Consumption (HHV Basis)………….…..</t>
  </si>
  <si>
    <t>Previous Input, SBCAPCD TRD Table 6</t>
  </si>
  <si>
    <t>Page 1 of 2</t>
  </si>
  <si>
    <t>Page 2 of 2</t>
  </si>
  <si>
    <t>CARB Diesel</t>
  </si>
  <si>
    <t>SBCAPCD TRD Table 5 for Diesel Fuel</t>
  </si>
  <si>
    <t>DICE PRIME EMISSION CALCULATIONS (PPMV BASIS) (Ver. 1.0)</t>
  </si>
  <si>
    <t>DICE PRIME EMISSION CALCULATIONS (EPA TIER BASIS) (Ver. 1.0)</t>
  </si>
  <si>
    <r>
      <t>Stack NO</t>
    </r>
    <r>
      <rPr>
        <vertAlign val="subscript"/>
        <sz val="11"/>
        <rFont val="Arial"/>
        <family val="2"/>
      </rPr>
      <t>x</t>
    </r>
    <r>
      <rPr>
        <sz val="11"/>
        <rFont val="Arial"/>
        <family val="2"/>
      </rPr>
      <t xml:space="preserve"> (as NO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>)…………………………………………………………….</t>
    </r>
  </si>
  <si>
    <r>
      <t>ppmvd @ 15% O</t>
    </r>
    <r>
      <rPr>
        <vertAlign val="subscript"/>
        <sz val="11"/>
        <rFont val="Arial"/>
        <family val="2"/>
      </rPr>
      <t>2</t>
    </r>
  </si>
  <si>
    <r>
      <t>Stack ROC (as CH</t>
    </r>
    <r>
      <rPr>
        <vertAlign val="subscript"/>
        <sz val="11"/>
        <rFont val="Arial"/>
        <family val="2"/>
      </rPr>
      <t>4</t>
    </r>
    <r>
      <rPr>
        <sz val="11"/>
        <rFont val="Arial"/>
        <family val="2"/>
      </rPr>
      <t>)…………………………………………………………….</t>
    </r>
  </si>
  <si>
    <t>Stack CO…………………………………………………………………………..</t>
  </si>
  <si>
    <t>Not to Exceed Pollutant Stack Concentrations</t>
  </si>
  <si>
    <t>Not to Exceed Emission Factors (g/bhp-hr)</t>
  </si>
  <si>
    <t>EPA AP-42 Table 3.3-2, Calculated Value</t>
  </si>
  <si>
    <t>Not to Exceed Factors</t>
  </si>
  <si>
    <t>Other Pollutant Emission Factor Limits</t>
  </si>
  <si>
    <t>Manufacturer Specifications / CARB Certification / Stationary Diesel IC Engine ATCM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</si>
</sst>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0"/>
    <numFmt numFmtId="165" formatCode="#,##0.000"/>
    <numFmt numFmtId="166" formatCode="General_)"/>
    <numFmt numFmtId="167" formatCode="0.0000"/>
    <numFmt numFmtId="168" formatCode="0.0"/>
  </numFmts>
  <fonts count="1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i/>
      <u/>
      <sz val="11"/>
      <name val="Arial"/>
      <family val="2"/>
    </font>
    <font>
      <sz val="11"/>
      <color rgb="FFFF0000"/>
      <name val="Arial"/>
      <family val="2"/>
    </font>
    <font>
      <vertAlign val="subscript"/>
      <sz val="11"/>
      <name val="Arial"/>
      <family val="2"/>
    </font>
    <font>
      <sz val="12"/>
      <name val="Tms Rmn"/>
    </font>
    <font>
      <b/>
      <u/>
      <sz val="1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vertAlign val="subscript"/>
      <sz val="11"/>
      <name val="Arial"/>
      <family val="2"/>
    </font>
    <font>
      <vertAlign val="superscript"/>
      <sz val="11"/>
      <name val="Arial"/>
      <family val="2"/>
    </font>
    <font>
      <i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166" fontId="7" fillId="0" borderId="0"/>
    <xf numFmtId="0" fontId="9" fillId="0" borderId="0"/>
  </cellStyleXfs>
  <cellXfs count="190">
    <xf numFmtId="0" fontId="0" fillId="0" borderId="0" xfId="0"/>
    <xf numFmtId="0" fontId="1" fillId="0" borderId="0" xfId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1" fillId="0" borderId="0" xfId="1" applyBorder="1" applyAlignment="1" applyProtection="1">
      <alignment horizontal="left" vertical="center"/>
    </xf>
    <xf numFmtId="0" fontId="1" fillId="0" borderId="0" xfId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1" fillId="0" borderId="5" xfId="1" applyFont="1" applyBorder="1" applyAlignment="1" applyProtection="1">
      <alignment horizontal="left" vertical="center"/>
    </xf>
    <xf numFmtId="0" fontId="1" fillId="0" borderId="0" xfId="1" quotePrefix="1" applyFont="1" applyBorder="1" applyAlignment="1" applyProtection="1">
      <alignment horizontal="left" vertical="center"/>
    </xf>
    <xf numFmtId="0" fontId="1" fillId="0" borderId="0" xfId="1" applyFont="1" applyBorder="1" applyAlignment="1" applyProtection="1">
      <alignment horizontal="left" vertical="center"/>
    </xf>
    <xf numFmtId="0" fontId="1" fillId="0" borderId="6" xfId="1" applyBorder="1" applyAlignment="1" applyProtection="1">
      <alignment horizontal="left" vertical="center"/>
    </xf>
    <xf numFmtId="0" fontId="1" fillId="3" borderId="28" xfId="1" applyFill="1" applyBorder="1" applyAlignment="1" applyProtection="1">
      <alignment horizontal="left" vertical="center"/>
    </xf>
    <xf numFmtId="0" fontId="10" fillId="0" borderId="18" xfId="1" applyFont="1" applyBorder="1" applyAlignment="1" applyProtection="1">
      <alignment horizontal="center" vertical="center"/>
    </xf>
    <xf numFmtId="0" fontId="10" fillId="2" borderId="25" xfId="0" applyFont="1" applyFill="1" applyBorder="1" applyAlignment="1" applyProtection="1">
      <alignment horizontal="center" vertical="center" wrapText="1"/>
    </xf>
    <xf numFmtId="0" fontId="10" fillId="0" borderId="26" xfId="1" applyFont="1" applyBorder="1" applyAlignment="1" applyProtection="1">
      <alignment horizontal="center" vertical="center"/>
    </xf>
    <xf numFmtId="0" fontId="10" fillId="0" borderId="27" xfId="1" applyFont="1" applyBorder="1" applyAlignment="1" applyProtection="1">
      <alignment horizontal="center" vertical="center"/>
    </xf>
    <xf numFmtId="0" fontId="1" fillId="0" borderId="24" xfId="1" applyBorder="1" applyAlignment="1" applyProtection="1">
      <alignment horizontal="center" vertical="center"/>
    </xf>
    <xf numFmtId="0" fontId="1" fillId="0" borderId="7" xfId="1" applyFont="1" applyBorder="1" applyAlignment="1" applyProtection="1">
      <alignment horizontal="left" vertical="center"/>
    </xf>
    <xf numFmtId="0" fontId="2" fillId="0" borderId="8" xfId="1" applyFont="1" applyBorder="1" applyAlignment="1" applyProtection="1">
      <alignment horizontal="left" vertical="center"/>
    </xf>
    <xf numFmtId="0" fontId="1" fillId="0" borderId="8" xfId="1" applyFont="1" applyBorder="1" applyAlignment="1" applyProtection="1">
      <alignment horizontal="left" vertical="center"/>
    </xf>
    <xf numFmtId="0" fontId="1" fillId="0" borderId="9" xfId="1" applyBorder="1" applyAlignment="1" applyProtection="1">
      <alignment horizontal="left" vertical="center"/>
    </xf>
    <xf numFmtId="0" fontId="1" fillId="2" borderId="24" xfId="0" applyFont="1" applyFill="1" applyBorder="1" applyAlignment="1" applyProtection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</xf>
    <xf numFmtId="2" fontId="1" fillId="2" borderId="21" xfId="0" applyNumberFormat="1" applyFont="1" applyFill="1" applyBorder="1" applyAlignment="1" applyProtection="1">
      <alignment horizontal="center" vertical="center"/>
    </xf>
    <xf numFmtId="0" fontId="1" fillId="0" borderId="22" xfId="1" applyBorder="1" applyAlignment="1" applyProtection="1">
      <alignment horizontal="center" vertical="center"/>
    </xf>
    <xf numFmtId="0" fontId="1" fillId="0" borderId="10" xfId="1" applyFont="1" applyBorder="1" applyAlignment="1" applyProtection="1">
      <alignment horizontal="left" vertical="center"/>
    </xf>
    <xf numFmtId="0" fontId="1" fillId="0" borderId="11" xfId="1" applyFont="1" applyBorder="1" applyAlignment="1" applyProtection="1">
      <alignment horizontal="left" vertical="center"/>
    </xf>
    <xf numFmtId="3" fontId="1" fillId="0" borderId="11" xfId="1" applyNumberFormat="1" applyFont="1" applyBorder="1" applyAlignment="1" applyProtection="1">
      <alignment horizontal="left" vertical="center"/>
    </xf>
    <xf numFmtId="0" fontId="1" fillId="0" borderId="11" xfId="1" quotePrefix="1" applyFont="1" applyBorder="1" applyAlignment="1" applyProtection="1">
      <alignment horizontal="left" vertical="center"/>
    </xf>
    <xf numFmtId="0" fontId="1" fillId="2" borderId="22" xfId="0" applyFont="1" applyFill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</xf>
    <xf numFmtId="2" fontId="1" fillId="2" borderId="14" xfId="0" applyNumberFormat="1" applyFont="1" applyFill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3" fontId="1" fillId="0" borderId="0" xfId="1" applyNumberFormat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 vertical="center"/>
    </xf>
    <xf numFmtId="164" fontId="4" fillId="0" borderId="0" xfId="1" applyNumberFormat="1" applyFont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1" fillId="0" borderId="0" xfId="1" applyFont="1" applyFill="1" applyBorder="1" applyAlignment="1" applyProtection="1">
      <alignment horizontal="left" vertical="center"/>
    </xf>
    <xf numFmtId="2" fontId="1" fillId="3" borderId="1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</xf>
    <xf numFmtId="2" fontId="1" fillId="2" borderId="16" xfId="0" applyNumberFormat="1" applyFont="1" applyFill="1" applyBorder="1" applyAlignment="1" applyProtection="1">
      <alignment horizontal="center" vertical="center"/>
    </xf>
    <xf numFmtId="165" fontId="1" fillId="0" borderId="0" xfId="1" applyNumberFormat="1" applyFont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vertical="center"/>
    </xf>
    <xf numFmtId="0" fontId="1" fillId="0" borderId="32" xfId="1" applyBorder="1" applyAlignment="1" applyProtection="1">
      <alignment horizontal="left" vertical="center"/>
    </xf>
    <xf numFmtId="0" fontId="1" fillId="2" borderId="31" xfId="0" applyFont="1" applyFill="1" applyBorder="1" applyAlignment="1" applyProtection="1">
      <alignment horizontal="center" vertical="center"/>
    </xf>
    <xf numFmtId="2" fontId="1" fillId="2" borderId="20" xfId="0" applyNumberFormat="1" applyFont="1" applyFill="1" applyBorder="1" applyAlignment="1" applyProtection="1">
      <alignment horizontal="center" vertical="center"/>
    </xf>
    <xf numFmtId="4" fontId="1" fillId="2" borderId="21" xfId="1" quotePrefix="1" applyNumberFormat="1" applyFill="1" applyBorder="1" applyAlignment="1" applyProtection="1">
      <alignment horizontal="center" vertical="center"/>
    </xf>
    <xf numFmtId="164" fontId="1" fillId="0" borderId="0" xfId="1" applyNumberFormat="1" applyFont="1" applyBorder="1" applyAlignment="1" applyProtection="1">
      <alignment horizontal="left" vertical="center"/>
    </xf>
    <xf numFmtId="0" fontId="1" fillId="0" borderId="0" xfId="1" applyFill="1" applyBorder="1" applyAlignment="1" applyProtection="1">
      <alignment horizontal="left" vertical="center"/>
    </xf>
    <xf numFmtId="0" fontId="1" fillId="0" borderId="23" xfId="1" applyBorder="1" applyAlignment="1" applyProtection="1">
      <alignment horizontal="center" vertical="center"/>
    </xf>
    <xf numFmtId="166" fontId="1" fillId="0" borderId="0" xfId="2" applyFont="1" applyAlignment="1" applyProtection="1">
      <alignment vertical="center"/>
    </xf>
    <xf numFmtId="164" fontId="1" fillId="0" borderId="11" xfId="1" applyNumberFormat="1" applyFont="1" applyBorder="1" applyAlignment="1" applyProtection="1">
      <alignment horizontal="left" vertical="center"/>
    </xf>
    <xf numFmtId="2" fontId="1" fillId="2" borderId="21" xfId="1" quotePrefix="1" applyNumberFormat="1" applyFill="1" applyBorder="1" applyAlignment="1" applyProtection="1">
      <alignment horizontal="center" vertical="center"/>
    </xf>
    <xf numFmtId="166" fontId="2" fillId="2" borderId="0" xfId="2" applyFont="1" applyFill="1" applyBorder="1" applyAlignment="1" applyProtection="1">
      <alignment horizontal="left" vertical="center"/>
    </xf>
    <xf numFmtId="166" fontId="8" fillId="2" borderId="0" xfId="2" applyFont="1" applyFill="1" applyBorder="1" applyAlignment="1" applyProtection="1">
      <alignment horizontal="left" vertical="center"/>
    </xf>
    <xf numFmtId="166" fontId="2" fillId="2" borderId="12" xfId="2" applyFont="1" applyFill="1" applyBorder="1" applyAlignment="1" applyProtection="1">
      <alignment horizontal="center" vertical="center"/>
    </xf>
    <xf numFmtId="0" fontId="1" fillId="0" borderId="13" xfId="1" quotePrefix="1" applyFont="1" applyBorder="1" applyAlignment="1" applyProtection="1">
      <alignment horizontal="center" vertical="center"/>
    </xf>
    <xf numFmtId="4" fontId="1" fillId="0" borderId="13" xfId="1" applyNumberFormat="1" applyFont="1" applyBorder="1" applyAlignment="1" applyProtection="1">
      <alignment horizontal="center" vertical="center"/>
    </xf>
    <xf numFmtId="0" fontId="1" fillId="0" borderId="1" xfId="1" applyFont="1" applyBorder="1" applyAlignment="1" applyProtection="1">
      <alignment horizontal="center" vertical="center"/>
    </xf>
    <xf numFmtId="4" fontId="1" fillId="0" borderId="1" xfId="1" applyNumberFormat="1" applyFont="1" applyBorder="1" applyAlignment="1" applyProtection="1">
      <alignment horizontal="center" vertical="center"/>
    </xf>
    <xf numFmtId="0" fontId="1" fillId="0" borderId="1" xfId="1" quotePrefix="1" applyFont="1" applyBorder="1" applyAlignment="1" applyProtection="1">
      <alignment horizontal="center" vertical="center"/>
    </xf>
    <xf numFmtId="0" fontId="1" fillId="0" borderId="11" xfId="1" applyBorder="1" applyAlignment="1" applyProtection="1">
      <alignment horizontal="left" vertical="center"/>
    </xf>
    <xf numFmtId="0" fontId="1" fillId="2" borderId="21" xfId="1" quotePrefix="1" applyFill="1" applyBorder="1" applyAlignment="1" applyProtection="1">
      <alignment horizontal="center" vertical="center"/>
    </xf>
    <xf numFmtId="0" fontId="1" fillId="0" borderId="0" xfId="1" applyBorder="1" applyAlignment="1" applyProtection="1">
      <alignment vertical="center"/>
    </xf>
    <xf numFmtId="0" fontId="1" fillId="0" borderId="0" xfId="1" applyFont="1" applyBorder="1" applyAlignment="1" applyProtection="1">
      <alignment horizontal="left" vertical="center"/>
      <protection locked="0"/>
    </xf>
    <xf numFmtId="0" fontId="5" fillId="0" borderId="0" xfId="1" quotePrefix="1" applyFont="1" applyBorder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</xf>
    <xf numFmtId="167" fontId="1" fillId="0" borderId="0" xfId="1" applyNumberFormat="1" applyFont="1" applyBorder="1" applyAlignment="1" applyProtection="1">
      <alignment horizontal="left" vertical="center"/>
    </xf>
    <xf numFmtId="167" fontId="1" fillId="0" borderId="0" xfId="1" applyNumberFormat="1" applyAlignment="1" applyProtection="1">
      <alignment horizontal="left" vertical="center"/>
    </xf>
    <xf numFmtId="4" fontId="1" fillId="0" borderId="8" xfId="1" applyNumberFormat="1" applyFont="1" applyBorder="1" applyAlignment="1" applyProtection="1">
      <alignment horizontal="left" vertical="center"/>
    </xf>
    <xf numFmtId="0" fontId="1" fillId="0" borderId="8" xfId="1" applyFont="1" applyBorder="1" applyAlignment="1" applyProtection="1">
      <alignment horizontal="left" vertical="center"/>
      <protection locked="0"/>
    </xf>
    <xf numFmtId="165" fontId="1" fillId="0" borderId="11" xfId="1" applyNumberFormat="1" applyFont="1" applyBorder="1" applyAlignment="1" applyProtection="1">
      <alignment horizontal="left" vertical="center"/>
    </xf>
    <xf numFmtId="0" fontId="1" fillId="0" borderId="11" xfId="1" applyFont="1" applyFill="1" applyBorder="1" applyAlignment="1" applyProtection="1">
      <alignment horizontal="left" vertical="center"/>
    </xf>
    <xf numFmtId="0" fontId="1" fillId="0" borderId="0" xfId="1" applyFont="1" applyAlignment="1" applyProtection="1">
      <alignment horizontal="left" vertical="center"/>
    </xf>
    <xf numFmtId="0" fontId="1" fillId="0" borderId="33" xfId="1" applyBorder="1" applyAlignment="1" applyProtection="1">
      <alignment horizontal="center" vertical="center"/>
    </xf>
    <xf numFmtId="0" fontId="1" fillId="0" borderId="35" xfId="1" applyBorder="1" applyAlignment="1" applyProtection="1">
      <alignment horizontal="center" vertical="center"/>
    </xf>
    <xf numFmtId="0" fontId="4" fillId="0" borderId="0" xfId="1" applyFont="1" applyAlignment="1" applyProtection="1">
      <alignment horizontal="left" vertical="center"/>
    </xf>
    <xf numFmtId="0" fontId="1" fillId="0" borderId="0" xfId="1" applyFont="1" applyAlignment="1" applyProtection="1">
      <alignment horizontal="left"/>
    </xf>
    <xf numFmtId="0" fontId="2" fillId="0" borderId="34" xfId="1" applyFont="1" applyBorder="1" applyAlignment="1" applyProtection="1">
      <alignment horizontal="center" vertical="center"/>
    </xf>
    <xf numFmtId="4" fontId="5" fillId="0" borderId="0" xfId="1" quotePrefix="1" applyNumberFormat="1" applyFont="1" applyBorder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left" vertical="center"/>
    </xf>
    <xf numFmtId="0" fontId="9" fillId="0" borderId="0" xfId="1" applyFont="1" applyBorder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  <protection locked="0"/>
    </xf>
    <xf numFmtId="167" fontId="1" fillId="0" borderId="8" xfId="1" applyNumberFormat="1" applyBorder="1" applyAlignment="1" applyProtection="1">
      <alignment horizontal="left" vertical="center"/>
    </xf>
    <xf numFmtId="166" fontId="1" fillId="0" borderId="8" xfId="2" applyFont="1" applyBorder="1" applyAlignment="1" applyProtection="1">
      <alignment vertical="center"/>
    </xf>
    <xf numFmtId="0" fontId="1" fillId="0" borderId="8" xfId="1" applyBorder="1" applyAlignment="1" applyProtection="1">
      <alignment horizontal="left" vertical="center"/>
    </xf>
    <xf numFmtId="167" fontId="1" fillId="0" borderId="0" xfId="1" applyNumberFormat="1" applyBorder="1" applyAlignment="1" applyProtection="1">
      <alignment horizontal="left" vertical="center"/>
    </xf>
    <xf numFmtId="166" fontId="1" fillId="0" borderId="0" xfId="2" applyFont="1" applyBorder="1" applyAlignment="1" applyProtection="1">
      <alignment vertical="center"/>
    </xf>
    <xf numFmtId="167" fontId="4" fillId="0" borderId="0" xfId="1" applyNumberFormat="1" applyFont="1" applyBorder="1" applyAlignment="1" applyProtection="1">
      <alignment horizontal="left" vertical="center"/>
    </xf>
    <xf numFmtId="166" fontId="4" fillId="0" borderId="0" xfId="2" applyFont="1" applyBorder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1" fillId="0" borderId="8" xfId="1" applyNumberFormat="1" applyFont="1" applyBorder="1" applyAlignment="1" applyProtection="1">
      <alignment horizontal="left" vertical="center"/>
    </xf>
    <xf numFmtId="0" fontId="1" fillId="0" borderId="8" xfId="1" quotePrefix="1" applyFont="1" applyBorder="1" applyAlignment="1" applyProtection="1">
      <alignment horizontal="left" vertical="center"/>
    </xf>
    <xf numFmtId="0" fontId="1" fillId="0" borderId="8" xfId="1" applyFont="1" applyFill="1" applyBorder="1" applyAlignment="1" applyProtection="1">
      <alignment horizontal="left" vertical="center"/>
    </xf>
    <xf numFmtId="165" fontId="2" fillId="0" borderId="0" xfId="1" applyNumberFormat="1" applyFont="1" applyBorder="1" applyAlignment="1" applyProtection="1">
      <alignment horizontal="left" vertical="center"/>
    </xf>
    <xf numFmtId="165" fontId="4" fillId="0" borderId="0" xfId="1" applyNumberFormat="1" applyFont="1" applyBorder="1" applyAlignment="1" applyProtection="1">
      <alignment horizontal="left" vertical="center"/>
    </xf>
    <xf numFmtId="0" fontId="4" fillId="0" borderId="0" xfId="1" quotePrefix="1" applyFont="1" applyBorder="1" applyAlignment="1" applyProtection="1">
      <alignment horizontal="left" vertical="center"/>
    </xf>
    <xf numFmtId="0" fontId="1" fillId="0" borderId="6" xfId="1" applyFont="1" applyBorder="1" applyAlignment="1" applyProtection="1">
      <alignment horizontal="left" vertical="center"/>
    </xf>
    <xf numFmtId="3" fontId="5" fillId="0" borderId="0" xfId="1" quotePrefix="1" applyNumberFormat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left" vertical="center"/>
    </xf>
    <xf numFmtId="3" fontId="1" fillId="2" borderId="13" xfId="0" applyNumberFormat="1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3" fontId="1" fillId="2" borderId="1" xfId="0" applyNumberFormat="1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3" fontId="1" fillId="2" borderId="15" xfId="0" applyNumberFormat="1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/>
    </xf>
    <xf numFmtId="3" fontId="5" fillId="2" borderId="0" xfId="0" applyNumberFormat="1" applyFont="1" applyFill="1" applyBorder="1" applyAlignment="1" applyProtection="1">
      <alignment horizontal="left" vertical="center"/>
      <protection locked="0"/>
    </xf>
    <xf numFmtId="0" fontId="1" fillId="0" borderId="39" xfId="1" applyFont="1" applyBorder="1" applyAlignment="1" applyProtection="1">
      <alignment horizontal="center" vertical="center"/>
    </xf>
    <xf numFmtId="3" fontId="1" fillId="0" borderId="15" xfId="1" applyNumberFormat="1" applyBorder="1" applyAlignment="1" applyProtection="1">
      <alignment horizontal="center" vertical="center"/>
    </xf>
    <xf numFmtId="1" fontId="1" fillId="0" borderId="0" xfId="1" applyNumberForma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vertical="center"/>
    </xf>
    <xf numFmtId="0" fontId="5" fillId="0" borderId="8" xfId="1" applyFont="1" applyBorder="1" applyAlignment="1" applyProtection="1">
      <alignment horizontal="left" vertical="center"/>
    </xf>
    <xf numFmtId="0" fontId="1" fillId="0" borderId="9" xfId="1" applyFont="1" applyBorder="1" applyAlignment="1" applyProtection="1">
      <alignment horizontal="left" vertical="center"/>
    </xf>
    <xf numFmtId="164" fontId="1" fillId="0" borderId="0" xfId="1" quotePrefix="1" applyNumberFormat="1" applyFont="1" applyBorder="1" applyAlignment="1" applyProtection="1">
      <alignment horizontal="left" vertical="center"/>
    </xf>
    <xf numFmtId="0" fontId="5" fillId="0" borderId="0" xfId="1" quotePrefix="1" applyFont="1" applyBorder="1" applyAlignment="1" applyProtection="1">
      <alignment horizontal="left" vertical="center"/>
    </xf>
    <xf numFmtId="0" fontId="1" fillId="2" borderId="0" xfId="1" quotePrefix="1" applyFont="1" applyFill="1" applyBorder="1" applyAlignment="1" applyProtection="1">
      <alignment horizontal="left" vertical="center"/>
    </xf>
    <xf numFmtId="164" fontId="1" fillId="2" borderId="0" xfId="1" applyNumberFormat="1" applyFont="1" applyFill="1" applyBorder="1" applyAlignment="1" applyProtection="1">
      <alignment horizontal="left" vertical="center"/>
    </xf>
    <xf numFmtId="0" fontId="1" fillId="2" borderId="0" xfId="1" applyFill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 vertical="center"/>
    </xf>
    <xf numFmtId="166" fontId="1" fillId="2" borderId="0" xfId="2" applyFont="1" applyFill="1" applyAlignment="1" applyProtection="1">
      <alignment vertical="center"/>
    </xf>
    <xf numFmtId="0" fontId="5" fillId="0" borderId="11" xfId="1" applyFont="1" applyBorder="1" applyAlignment="1" applyProtection="1">
      <alignment horizontal="left" vertical="center"/>
    </xf>
    <xf numFmtId="0" fontId="1" fillId="0" borderId="32" xfId="1" applyFont="1" applyBorder="1" applyAlignment="1" applyProtection="1">
      <alignment horizontal="left" vertical="center"/>
    </xf>
    <xf numFmtId="0" fontId="1" fillId="2" borderId="0" xfId="1" applyFill="1" applyAlignment="1" applyProtection="1">
      <alignment horizontal="left" vertical="center"/>
    </xf>
    <xf numFmtId="0" fontId="1" fillId="2" borderId="8" xfId="1" applyFill="1" applyBorder="1" applyAlignment="1" applyProtection="1">
      <alignment horizontal="left" vertical="center"/>
    </xf>
    <xf numFmtId="0" fontId="1" fillId="2" borderId="11" xfId="1" applyFont="1" applyFill="1" applyBorder="1" applyAlignment="1" applyProtection="1">
      <alignment horizontal="left" vertical="center"/>
    </xf>
    <xf numFmtId="0" fontId="2" fillId="2" borderId="0" xfId="1" applyFont="1" applyFill="1" applyBorder="1" applyAlignment="1" applyProtection="1">
      <alignment horizontal="left" vertical="center"/>
    </xf>
    <xf numFmtId="0" fontId="1" fillId="2" borderId="13" xfId="1" quotePrefix="1" applyFont="1" applyFill="1" applyBorder="1" applyAlignment="1" applyProtection="1">
      <alignment horizontal="center" vertical="center"/>
    </xf>
    <xf numFmtId="4" fontId="1" fillId="2" borderId="13" xfId="1" applyNumberFormat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4" fontId="1" fillId="2" borderId="1" xfId="1" applyNumberFormat="1" applyFont="1" applyFill="1" applyBorder="1" applyAlignment="1" applyProtection="1">
      <alignment horizontal="center" vertical="center"/>
    </xf>
    <xf numFmtId="0" fontId="1" fillId="2" borderId="1" xfId="1" quotePrefix="1" applyFont="1" applyFill="1" applyBorder="1" applyAlignment="1" applyProtection="1">
      <alignment horizontal="center" vertical="center"/>
    </xf>
    <xf numFmtId="167" fontId="1" fillId="2" borderId="0" xfId="1" quotePrefix="1" applyNumberFormat="1" applyFont="1" applyFill="1" applyBorder="1" applyAlignment="1" applyProtection="1">
      <alignment horizontal="left" vertical="center"/>
    </xf>
    <xf numFmtId="0" fontId="10" fillId="2" borderId="25" xfId="0" applyFont="1" applyFill="1" applyBorder="1" applyAlignment="1" applyProtection="1">
      <alignment horizontal="center" vertical="center"/>
    </xf>
    <xf numFmtId="0" fontId="10" fillId="2" borderId="26" xfId="0" applyFont="1" applyFill="1" applyBorder="1" applyAlignment="1" applyProtection="1">
      <alignment horizontal="center" vertical="center"/>
    </xf>
    <xf numFmtId="0" fontId="10" fillId="2" borderId="27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36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3" fontId="1" fillId="2" borderId="0" xfId="0" applyNumberFormat="1" applyFont="1" applyFill="1" applyBorder="1" applyAlignment="1" applyProtection="1">
      <alignment horizontal="left" vertical="center"/>
    </xf>
    <xf numFmtId="0" fontId="1" fillId="2" borderId="0" xfId="0" applyFont="1" applyFill="1" applyAlignment="1" applyProtection="1">
      <alignment horizontal="left" vertical="center"/>
    </xf>
    <xf numFmtId="168" fontId="1" fillId="2" borderId="1" xfId="0" applyNumberFormat="1" applyFont="1" applyFill="1" applyBorder="1" applyAlignment="1" applyProtection="1">
      <alignment horizontal="center" vertical="center"/>
    </xf>
    <xf numFmtId="0" fontId="1" fillId="2" borderId="37" xfId="0" applyFont="1" applyFill="1" applyBorder="1" applyAlignment="1" applyProtection="1">
      <alignment horizontal="center" vertical="center"/>
    </xf>
    <xf numFmtId="0" fontId="1" fillId="2" borderId="38" xfId="0" applyFont="1" applyFill="1" applyBorder="1" applyAlignment="1" applyProtection="1">
      <alignment horizontal="center" vertical="center"/>
    </xf>
    <xf numFmtId="0" fontId="5" fillId="0" borderId="8" xfId="1" quotePrefix="1" applyFont="1" applyBorder="1" applyAlignment="1" applyProtection="1">
      <alignment horizontal="left" vertical="center"/>
    </xf>
    <xf numFmtId="4" fontId="5" fillId="0" borderId="0" xfId="1" quotePrefix="1" applyNumberFormat="1" applyFont="1" applyBorder="1" applyAlignment="1" applyProtection="1">
      <alignment horizontal="left" vertical="center"/>
    </xf>
    <xf numFmtId="4" fontId="5" fillId="0" borderId="11" xfId="1" quotePrefix="1" applyNumberFormat="1" applyFont="1" applyBorder="1" applyAlignment="1" applyProtection="1">
      <alignment horizontal="left" vertical="center"/>
    </xf>
    <xf numFmtId="167" fontId="5" fillId="2" borderId="0" xfId="1" quotePrefix="1" applyNumberFormat="1" applyFont="1" applyFill="1" applyBorder="1" applyAlignment="1" applyProtection="1">
      <alignment horizontal="left" vertical="center"/>
      <protection locked="0"/>
    </xf>
    <xf numFmtId="0" fontId="2" fillId="0" borderId="5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0" fontId="1" fillId="0" borderId="1" xfId="1" applyBorder="1" applyAlignment="1" applyProtection="1">
      <alignment horizontal="center" vertical="center"/>
    </xf>
    <xf numFmtId="0" fontId="1" fillId="0" borderId="14" xfId="1" applyBorder="1" applyAlignment="1" applyProtection="1">
      <alignment horizontal="center" vertical="center"/>
    </xf>
    <xf numFmtId="0" fontId="1" fillId="0" borderId="15" xfId="1" applyBorder="1" applyAlignment="1" applyProtection="1">
      <alignment horizontal="center" vertical="center"/>
    </xf>
    <xf numFmtId="0" fontId="1" fillId="0" borderId="16" xfId="1" applyBorder="1" applyAlignment="1" applyProtection="1">
      <alignment horizontal="center" vertical="center"/>
    </xf>
    <xf numFmtId="0" fontId="1" fillId="0" borderId="0" xfId="1" applyAlignment="1" applyProtection="1">
      <alignment horizontal="left" vertical="center"/>
      <protection locked="0"/>
    </xf>
    <xf numFmtId="0" fontId="5" fillId="0" borderId="11" xfId="1" quotePrefix="1" applyFont="1" applyBorder="1" applyAlignment="1" applyProtection="1">
      <alignment horizontal="left" vertical="center"/>
    </xf>
    <xf numFmtId="4" fontId="1" fillId="0" borderId="0" xfId="1" quotePrefix="1" applyNumberFormat="1" applyFont="1" applyBorder="1" applyAlignment="1" applyProtection="1">
      <alignment horizontal="left" vertical="center"/>
    </xf>
    <xf numFmtId="0" fontId="1" fillId="0" borderId="8" xfId="3" quotePrefix="1" applyFont="1" applyBorder="1" applyAlignment="1" applyProtection="1">
      <alignment horizontal="left" vertical="center"/>
    </xf>
    <xf numFmtId="4" fontId="1" fillId="0" borderId="8" xfId="1" applyNumberFormat="1" applyFont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center" vertical="center"/>
    </xf>
    <xf numFmtId="0" fontId="10" fillId="0" borderId="29" xfId="1" applyFont="1" applyBorder="1" applyAlignment="1" applyProtection="1">
      <alignment horizontal="center" vertical="center"/>
    </xf>
    <xf numFmtId="0" fontId="10" fillId="0" borderId="30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horizontal="center" vertical="center"/>
    </xf>
    <xf numFmtId="0" fontId="2" fillId="0" borderId="10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2" fillId="0" borderId="32" xfId="1" applyFont="1" applyBorder="1" applyAlignment="1" applyProtection="1">
      <alignment horizontal="center" vertical="center"/>
    </xf>
    <xf numFmtId="0" fontId="1" fillId="0" borderId="13" xfId="1" applyBorder="1" applyAlignment="1" applyProtection="1">
      <alignment horizontal="center" vertical="center"/>
    </xf>
    <xf numFmtId="0" fontId="1" fillId="0" borderId="17" xfId="1" applyBorder="1" applyAlignment="1" applyProtection="1">
      <alignment horizontal="center" vertical="center"/>
    </xf>
    <xf numFmtId="0" fontId="1" fillId="0" borderId="1" xfId="1" applyBorder="1" applyAlignment="1" applyProtection="1">
      <alignment horizontal="center" vertical="center"/>
    </xf>
    <xf numFmtId="0" fontId="1" fillId="0" borderId="14" xfId="1" applyBorder="1" applyAlignment="1" applyProtection="1">
      <alignment horizontal="center" vertical="center"/>
    </xf>
    <xf numFmtId="0" fontId="10" fillId="0" borderId="36" xfId="1" applyFont="1" applyBorder="1" applyAlignment="1" applyProtection="1">
      <alignment horizontal="center" vertical="center"/>
    </xf>
    <xf numFmtId="0" fontId="10" fillId="0" borderId="19" xfId="1" applyFont="1" applyBorder="1" applyAlignment="1" applyProtection="1">
      <alignment horizontal="center" vertical="center"/>
    </xf>
    <xf numFmtId="0" fontId="1" fillId="0" borderId="15" xfId="1" applyBorder="1" applyAlignment="1" applyProtection="1">
      <alignment horizontal="center" vertical="center"/>
    </xf>
    <xf numFmtId="0" fontId="1" fillId="0" borderId="16" xfId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5" fillId="0" borderId="0" xfId="1" applyFont="1" applyBorder="1" applyAlignment="1" applyProtection="1">
      <alignment horizontal="left" vertical="center"/>
      <protection locked="0"/>
    </xf>
    <xf numFmtId="0" fontId="5" fillId="2" borderId="0" xfId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</cellXfs>
  <cellStyles count="4">
    <cellStyle name="Normal" xfId="0" builtinId="0"/>
    <cellStyle name="Normal_Boiler6" xfId="2"/>
    <cellStyle name="Normal_fhc-kvb5" xfId="3"/>
    <cellStyle name="Normal_Flare Calc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ENGR\WP\oil&amp;gas\Exxon%20-%20SYU%20Project\SYU%20Renewal%20Part%2070%20Permits%20and%20Calcs%202003\Calcs%202003%20Renewal\LFC%20Cal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xxonMobil\SYU\Permit%20Applications\OCS%20-%20Drilling%20Reinjection%20Pump%20Engine\Appendix%20B%20-%20Emission%20Calc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ENGR/WP/Oil&amp;Gas/Exxon%20-%20SYU%20Project/Permits%20-%20LFC/Reevals/Reeval%20PTO%205651%20(2009)/HAR%20Calc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Spark%20Ignited%20IC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wp\Reeval\Conway\Union%20Sugar\R7750-05%20Union%20Suga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ENGR\WP\oil&amp;gas\Greka\Cat_Canyon\Permits\IC%20Engines\Part%2070%20PTO%208036%20(2003)\ICE%20Cal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ENGR\WP\oil&amp;gas\Exxon%20-%20SYU%20Project\Permit-Renewals\Pt70-Permits-Calcs-2003\Calcs%202003%20Renewal\HAR%20PTO%2010183%20Calc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CD\DATA2\GROUP\ENGR\LIBRARY\SOFTWARE\DRAFT\TANK-2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GROUP\ENGR\LIBRARY\SOFTWARE\DRAFT\TANK-2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WINDOWS\DESKTOP\John's%20Stuff\Emission%20Calculations\Boiler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Excel\Software\Pigging%20Emiss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Groups\ENGR\WP\oil&amp;gas\Exxon%20-%20SYU%20Project\Permit%20-%20Renewals\Pt70-Permits-Calcs-2003\Correspondance\POPCO%20Equip%20List%20and%20Fees%20(Final%20Revised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n\dow%20ghg\09%20ITR\Dow081209_npj_DraftGRP09_unloc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ENGR/WP/A&amp;CBP/ATC/ATC%2011884/ATC%2011884%20CBP%20Calculations%209-22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ENGR/WP/Oil&amp;Gas/GSD/04114%20Conway%20Enos%20Lease/Reevals/R8496-R8/R8496-R8%20Calc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ENGR/WP/Oil&amp;Gas/GSD/11387%20Bognuda%20Lease/ATC%2013837/ATC%2013837%20Calc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xxonMobil\SYU\LFC%20AB2588\2013%20-%20Update\Calcs\LFC%20Devices%20Emission%20Estimat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OIL&amp;GAS/REEVAL/7894EI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xxonMobil\SYU\Permits\2012%20Reeval\Draft%20Permits%20-%20Second%20Version\PT70%20Reeval%205651%20R5%20calc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3\Users\pes\wp\Reeval\J.%20P.%20Oil\R7317-R6%20J%20P%20O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NUMBERED"/>
      <sheetName val="Data"/>
      <sheetName val="Data (2)"/>
      <sheetName val="EF"/>
      <sheetName val="Short-Term"/>
      <sheetName val="ST"/>
      <sheetName val="Long-Term"/>
      <sheetName val="LT"/>
      <sheetName val="Total"/>
      <sheetName val="Federal PTE"/>
      <sheetName val="Variables"/>
      <sheetName val="cumulative NEI"/>
      <sheetName val="Exempt"/>
      <sheetName val="ESE"/>
      <sheetName val="HAP EFs"/>
      <sheetName val="HAP Emissions"/>
      <sheetName val="CPP Calcs"/>
      <sheetName val="Fuel Use Limits"/>
      <sheetName val="CPP EF Basis"/>
      <sheetName val="HAP EF Basis"/>
      <sheetName val="Exempt Calcs"/>
      <sheetName val="Phase III Water Treatment"/>
      <sheetName val="Actual Exempt Calcs"/>
      <sheetName val="Actual Exempt"/>
      <sheetName val="SGTP ATC 1018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">
          <cell r="B8">
            <v>1200</v>
          </cell>
        </row>
        <row r="9">
          <cell r="B9">
            <v>19.3</v>
          </cell>
        </row>
        <row r="10">
          <cell r="B10">
            <v>560</v>
          </cell>
        </row>
        <row r="11">
          <cell r="B11">
            <v>140000</v>
          </cell>
        </row>
        <row r="12">
          <cell r="B12">
            <v>0.8</v>
          </cell>
        </row>
        <row r="14">
          <cell r="B14">
            <v>0.75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"/>
      <sheetName val="Actuals"/>
      <sheetName val="Do not print - Variables"/>
      <sheetName val="Sheet3"/>
    </sheetNames>
    <sheetDataSet>
      <sheetData sheetId="0"/>
      <sheetData sheetId="1" refreshError="1"/>
      <sheetData sheetId="2">
        <row r="12">
          <cell r="C12">
            <v>138200</v>
          </cell>
        </row>
        <row r="20">
          <cell r="C20">
            <v>7.0430000000000001</v>
          </cell>
        </row>
      </sheetData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F"/>
      <sheetName val="Short-Term"/>
      <sheetName val="Long-Term"/>
      <sheetName val="Total"/>
      <sheetName val="Federal PTE"/>
      <sheetName val="Exempt"/>
      <sheetName val="Exempt Calcs"/>
      <sheetName val="Variables"/>
      <sheetName val="Fuel Use Limits"/>
      <sheetName val="cumulative NEI"/>
      <sheetName val="Actual Exempt"/>
      <sheetName val="Actual Exempt Cal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CE Gram Per Bhp-Hr Basis"/>
      <sheetName val="SPICE PPMV Basis"/>
    </sheetNames>
    <sheetDataSet>
      <sheetData sheetId="0"/>
      <sheetData sheetId="1">
        <row r="6">
          <cell r="K6" t="str">
            <v>Naturally Aspirated</v>
          </cell>
        </row>
        <row r="7">
          <cell r="K7" t="str">
            <v>Turbocharged</v>
          </cell>
        </row>
        <row r="8">
          <cell r="K8" t="str">
            <v>Turbocharged / Aftercooled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 NEI"/>
      <sheetName val="IDS Tables"/>
      <sheetName val="Fees"/>
      <sheetName val="Wash Tank"/>
      <sheetName val="1000 bbl tank"/>
      <sheetName val="302 bbl tank"/>
      <sheetName val="Test Tank"/>
      <sheetName val="Loading Rack"/>
      <sheetName val="Flare"/>
      <sheetName val="Heater"/>
      <sheetName val="FHC CALC KVB"/>
      <sheetName val="CMPFUG"/>
      <sheetName val="ICEs Eq. Descr."/>
      <sheetName val="ICEs Emissions"/>
      <sheetName val="ICEs EF"/>
    </sheetNames>
    <sheetDataSet>
      <sheetData sheetId="0"/>
      <sheetData sheetId="1"/>
      <sheetData sheetId="2" refreshError="1"/>
      <sheetData sheetId="3" refreshError="1"/>
      <sheetData sheetId="4"/>
      <sheetData sheetId="5">
        <row r="64">
          <cell r="G64">
            <v>0.15944874144804527</v>
          </cell>
          <cell r="H64">
            <v>2.9099395314268261E-2</v>
          </cell>
        </row>
      </sheetData>
      <sheetData sheetId="6">
        <row r="64">
          <cell r="G64">
            <v>8.5109197199504966E-2</v>
          </cell>
          <cell r="H64">
            <v>1.5532428488909658E-2</v>
          </cell>
        </row>
      </sheetData>
      <sheetData sheetId="7">
        <row r="64">
          <cell r="G64">
            <v>0.29639741594950514</v>
          </cell>
          <cell r="H64">
            <v>5.4092528410784692E-2</v>
          </cell>
        </row>
      </sheetData>
      <sheetData sheetId="8"/>
      <sheetData sheetId="9"/>
      <sheetData sheetId="10"/>
      <sheetData sheetId="11">
        <row r="59">
          <cell r="D59">
            <v>20.171273579999998</v>
          </cell>
          <cell r="E59">
            <v>3.6812574283499995</v>
          </cell>
        </row>
      </sheetData>
      <sheetData sheetId="12">
        <row r="27">
          <cell r="I27">
            <v>0.77634639999999977</v>
          </cell>
          <cell r="J27">
            <v>0.14168321799999997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A New num"/>
      <sheetName val="Data A"/>
      <sheetName val="Data B"/>
      <sheetName val="Data C"/>
      <sheetName val="EF"/>
      <sheetName val="ST A"/>
      <sheetName val="ST B"/>
      <sheetName val="ST C"/>
      <sheetName val="LT A"/>
      <sheetName val="LT B"/>
      <sheetName val="LT C"/>
      <sheetName val="PTE"/>
      <sheetName val="FPTE"/>
      <sheetName val="NEI"/>
      <sheetName val="Data A 9D"/>
      <sheetName val="Variables"/>
      <sheetName val="CAM Calc"/>
      <sheetName val="Offsite ICE"/>
      <sheetName val="Exem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B8">
            <v>1100</v>
          </cell>
        </row>
        <row r="10">
          <cell r="B10">
            <v>796</v>
          </cell>
        </row>
        <row r="11">
          <cell r="B11">
            <v>239</v>
          </cell>
        </row>
      </sheetData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F"/>
      <sheetName val="Short-Term"/>
      <sheetName val="Long-Term"/>
      <sheetName val="Total"/>
      <sheetName val="Federal PTE"/>
      <sheetName val="Exempt"/>
      <sheetName val="Variables"/>
      <sheetName val="Fuel Use Limits"/>
      <sheetName val="NEI-PTE Incre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>
            <v>2524</v>
          </cell>
        </row>
      </sheetData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-2B"/>
    </sheetNames>
    <definedNames>
      <definedName name="Module2.printsheet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-2B"/>
    </sheetNames>
    <definedNames>
      <definedName name="Module2.printsheet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iler6"/>
    </sheetNames>
    <definedNames>
      <definedName name="print01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"/>
      <sheetName val="Values"/>
      <sheetName val="Sheet3"/>
    </sheetNames>
    <sheetDataSet>
      <sheetData sheetId="0" refreshError="1"/>
      <sheetData sheetId="1">
        <row r="3">
          <cell r="B3">
            <v>0.25</v>
          </cell>
        </row>
        <row r="5">
          <cell r="B5">
            <v>0.16666666666666666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 Fee Adjustment"/>
      <sheetName val="POPCO"/>
      <sheetName val="Calendar"/>
    </sheetNames>
    <sheetDataSet>
      <sheetData sheetId="0" refreshError="1">
        <row r="6">
          <cell r="B6">
            <v>48.72</v>
          </cell>
        </row>
        <row r="7">
          <cell r="B7">
            <v>25.26</v>
          </cell>
          <cell r="C7">
            <v>48.4</v>
          </cell>
          <cell r="D7">
            <v>4889.46</v>
          </cell>
        </row>
        <row r="8">
          <cell r="B8">
            <v>365.42</v>
          </cell>
          <cell r="C8">
            <v>48.4</v>
          </cell>
          <cell r="D8">
            <v>4889.46</v>
          </cell>
        </row>
        <row r="9">
          <cell r="B9">
            <v>4.91</v>
          </cell>
          <cell r="C9">
            <v>48.4</v>
          </cell>
          <cell r="D9">
            <v>4889.46</v>
          </cell>
        </row>
        <row r="10">
          <cell r="B10">
            <v>60.9</v>
          </cell>
          <cell r="C10">
            <v>509.34</v>
          </cell>
          <cell r="D10">
            <v>2444.16</v>
          </cell>
        </row>
        <row r="11">
          <cell r="B11">
            <v>2.79</v>
          </cell>
          <cell r="C11">
            <v>48.4</v>
          </cell>
          <cell r="D11">
            <v>2444.16</v>
          </cell>
        </row>
        <row r="12">
          <cell r="B12">
            <v>48.72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EmFactor"/>
      <sheetName val="Control Panel"/>
      <sheetName val="PB_SUM"/>
      <sheetName val="PB_SFC"/>
      <sheetName val="PB_SCS"/>
      <sheetName val="PB_MB1"/>
      <sheetName val="PB_MB2"/>
      <sheetName val="PB_PES"/>
      <sheetName val="PB_FES"/>
      <sheetName val="PB_PE2"/>
      <sheetName val="PB_PS2"/>
      <sheetName val="TL_SUM "/>
      <sheetName val="TL_SFC "/>
      <sheetName val="TL_MB1"/>
      <sheetName val="TL_FES"/>
      <sheetName val="TL_PES"/>
      <sheetName val="TL_PE2 "/>
      <sheetName val="TR_SUM"/>
      <sheetName val="TR_SFC"/>
      <sheetName val="TR_MB1"/>
      <sheetName val="TR_FES"/>
      <sheetName val="TR_PE2"/>
      <sheetName val="RC_SUM"/>
      <sheetName val="RC_SFC"/>
      <sheetName val="RC_MB1"/>
      <sheetName val="RC_FES"/>
      <sheetName val="RC_PE2"/>
      <sheetName val="CC_SUM"/>
      <sheetName val="CC_SFC"/>
      <sheetName val="CC-MB1"/>
      <sheetName val="CC_FES"/>
      <sheetName val="CC_PE2"/>
      <sheetName val="SD_SUM"/>
      <sheetName val="SD_SFC"/>
      <sheetName val="SD_MB1"/>
      <sheetName val="SD_FES"/>
      <sheetName val="SD_PE2"/>
      <sheetName val="SD_RD"/>
      <sheetName val="FR_SUM"/>
      <sheetName val="FR_SFC"/>
      <sheetName val="FR_MB1"/>
      <sheetName val="FR_FES"/>
      <sheetName val="FR_PES"/>
      <sheetName val="FR_PE2"/>
      <sheetName val="FR_BC"/>
      <sheetName val="BD_SUM"/>
      <sheetName val="BD_MB1"/>
    </sheetNames>
    <sheetDataSet>
      <sheetData sheetId="0"/>
      <sheetData sheetId="1">
        <row r="13">
          <cell r="H13">
            <v>5.0000000000000001E-3</v>
          </cell>
          <cell r="I13">
            <v>1E-4</v>
          </cell>
        </row>
        <row r="14">
          <cell r="H14">
            <v>1.0999999999999999E-2</v>
          </cell>
          <cell r="I14">
            <v>1.6000000000000001E-3</v>
          </cell>
        </row>
        <row r="15">
          <cell r="H15">
            <v>1.0999999999999999E-2</v>
          </cell>
          <cell r="I15">
            <v>1.6000000000000001E-3</v>
          </cell>
        </row>
        <row r="18">
          <cell r="H18">
            <v>1.5E-3</v>
          </cell>
          <cell r="I18">
            <v>1E-4</v>
          </cell>
        </row>
        <row r="19">
          <cell r="H19">
            <v>1.6000000000000001E-3</v>
          </cell>
          <cell r="I19">
            <v>1E-4</v>
          </cell>
        </row>
        <row r="20">
          <cell r="H20">
            <v>1.4E-3</v>
          </cell>
          <cell r="I20">
            <v>1E-4</v>
          </cell>
        </row>
        <row r="21">
          <cell r="H21">
            <v>1E-3</v>
          </cell>
          <cell r="I21">
            <v>1E-4</v>
          </cell>
        </row>
        <row r="33">
          <cell r="Q33">
            <v>4.0000000000000002E-4</v>
          </cell>
        </row>
        <row r="34">
          <cell r="Q34">
            <v>4.0000000000000002E-4</v>
          </cell>
        </row>
        <row r="35">
          <cell r="Q35">
            <v>4.0000000000000002E-4</v>
          </cell>
        </row>
        <row r="36">
          <cell r="Q36">
            <v>2.9999999999999997E-4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-42 EF's"/>
      <sheetName val="Facility Info and EF's"/>
      <sheetName val="Emissions"/>
      <sheetName val="Baghouse Outlet"/>
      <sheetName val="Source Test"/>
      <sheetName val="BACT"/>
      <sheetName val="Facility NEI"/>
      <sheetName val="SSN-NEI"/>
    </sheetNames>
    <sheetDataSet>
      <sheetData sheetId="0"/>
      <sheetData sheetId="1">
        <row r="2">
          <cell r="A2" t="str">
            <v xml:space="preserve">ATC 11884  </v>
          </cell>
        </row>
        <row r="3">
          <cell r="A3" t="str">
            <v>Mission Ready Mix, Goleta</v>
          </cell>
        </row>
        <row r="10">
          <cell r="C10">
            <v>4.1322314049586778E-2</v>
          </cell>
        </row>
        <row r="13">
          <cell r="C13">
            <v>1500</v>
          </cell>
        </row>
        <row r="14">
          <cell r="C14">
            <v>450000</v>
          </cell>
        </row>
        <row r="56">
          <cell r="C56">
            <v>3796</v>
          </cell>
          <cell r="D56">
            <v>1329</v>
          </cell>
        </row>
      </sheetData>
      <sheetData sheetId="2">
        <row r="21">
          <cell r="B21">
            <v>57.661606822325425</v>
          </cell>
          <cell r="C21">
            <v>8.6137874637342424</v>
          </cell>
          <cell r="D21">
            <v>26.967402007627662</v>
          </cell>
          <cell r="E21">
            <v>4.0227911623532009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able 1"/>
      <sheetName val="IDS Tables"/>
      <sheetName val="NEI"/>
      <sheetName val="Wash Tank"/>
      <sheetName val="Crude Tank"/>
      <sheetName val="Loading Rack"/>
      <sheetName val="FHC CALC KVB"/>
      <sheetName val="Tank Heater"/>
      <sheetName val="Flare"/>
      <sheetName val="Fees"/>
    </sheetNames>
    <sheetDataSet>
      <sheetData sheetId="0">
        <row r="3">
          <cell r="B3" t="str">
            <v>Conway</v>
          </cell>
        </row>
        <row r="5">
          <cell r="B5" t="str">
            <v>Enos Lease</v>
          </cell>
        </row>
        <row r="9">
          <cell r="B9">
            <v>0.95</v>
          </cell>
        </row>
        <row r="17">
          <cell r="B17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S Tables"/>
      <sheetName val="Total Permitted Emissions"/>
      <sheetName val="Wash Tank"/>
      <sheetName val="Crude Tank (2)"/>
      <sheetName val="KD Tanks"/>
      <sheetName val="Crude Loading Rack"/>
      <sheetName val="Loading Rack (2)"/>
      <sheetName val="Diluent Loading Rack"/>
      <sheetName val="FHC CALC KVB"/>
      <sheetName val="CMPFUG"/>
      <sheetName val="Loading R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D17">
            <v>0.5</v>
          </cell>
        </row>
        <row r="18">
          <cell r="D18">
            <v>50</v>
          </cell>
        </row>
        <row r="19">
          <cell r="D19">
            <v>3.29</v>
          </cell>
        </row>
        <row r="20">
          <cell r="D20">
            <v>530</v>
          </cell>
          <cell r="F20">
            <v>70</v>
          </cell>
        </row>
        <row r="21">
          <cell r="D21">
            <v>160</v>
          </cell>
        </row>
        <row r="22">
          <cell r="D22">
            <v>500</v>
          </cell>
        </row>
        <row r="23">
          <cell r="D23">
            <v>50</v>
          </cell>
        </row>
        <row r="24">
          <cell r="D24">
            <v>18250</v>
          </cell>
        </row>
        <row r="25">
          <cell r="D25">
            <v>0.95</v>
          </cell>
        </row>
        <row r="26">
          <cell r="D26">
            <v>0.88500000000000001</v>
          </cell>
        </row>
        <row r="29">
          <cell r="G29">
            <v>3.125</v>
          </cell>
        </row>
        <row r="30">
          <cell r="G30">
            <v>114.0625</v>
          </cell>
        </row>
        <row r="31">
          <cell r="G31">
            <v>1.9336509433962266</v>
          </cell>
        </row>
        <row r="36">
          <cell r="H36">
            <v>12.994134339622642</v>
          </cell>
        </row>
        <row r="38">
          <cell r="H38">
            <v>40.606669811320756</v>
          </cell>
        </row>
        <row r="40">
          <cell r="H40">
            <v>0.74107172405660382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Basis--&gt;"/>
      <sheetName val="SpecProf"/>
      <sheetName val="VC APCD Combustion"/>
      <sheetName val="Welding Factors"/>
      <sheetName val="Acids-Caustics"/>
      <sheetName val="Old Stream Data"/>
      <sheetName val="Unit Risk Factors"/>
      <sheetName val="New Sample Data"/>
      <sheetName val="MSDS"/>
      <sheetName val="Table 3-1 to 3-4"/>
      <sheetName val="SGTP"/>
      <sheetName val="SGTP Em"/>
      <sheetName val="SGTP Hrly"/>
      <sheetName val="OTP"/>
      <sheetName val="OTP Em"/>
      <sheetName val="OTP Hrly"/>
      <sheetName val="TT"/>
      <sheetName val="TT Em"/>
      <sheetName val="TT Hrly"/>
      <sheetName val="CPP"/>
      <sheetName val="CPP Em"/>
      <sheetName val="CPP Hrly"/>
      <sheetName val="Unsorted"/>
      <sheetName val="DataEF"/>
      <sheetName val="Calcs-&gt;&gt;"/>
      <sheetName val="CARB - CLP"/>
      <sheetName val="CARB-KVB"/>
      <sheetName val="Caustic - RL"/>
      <sheetName val="Ammonia Injection"/>
      <sheetName val="EPA AP42 Ch7"/>
      <sheetName val="Maintenance"/>
      <sheetName val="Solvent Use"/>
      <sheetName val="Produced Water"/>
      <sheetName val="Compressor Vents"/>
      <sheetName val="Steam System"/>
      <sheetName val="VCAPCD Combustion"/>
      <sheetName val="ThermOx Data"/>
      <sheetName val="Annual Avg"/>
      <sheetName val="TANK Calcs --&gt;"/>
      <sheetName val="Tanks"/>
      <sheetName val="FRT 1401a"/>
      <sheetName val="FRT 1401b"/>
      <sheetName val="FRT 1402"/>
      <sheetName val="FRT 3401a"/>
      <sheetName val="FRT 3401b"/>
      <sheetName val="Diesel 1416"/>
      <sheetName val="Equipment Lists--&gt;"/>
      <sheetName val="Stream Devices"/>
      <sheetName val="Device List"/>
      <sheetName val="LFC"/>
      <sheetName val="NoEmissions"/>
    </sheetNames>
    <sheetDataSet>
      <sheetData sheetId="0"/>
      <sheetData sheetId="1">
        <row r="4">
          <cell r="B4" t="str">
            <v>cas</v>
          </cell>
          <cell r="C4" t="str">
            <v>MW (lb/lb-mol)</v>
          </cell>
          <cell r="D4">
            <v>96</v>
          </cell>
          <cell r="E4">
            <v>297</v>
          </cell>
          <cell r="F4">
            <v>756</v>
          </cell>
          <cell r="G4">
            <v>757</v>
          </cell>
          <cell r="H4">
            <v>783</v>
          </cell>
          <cell r="I4">
            <v>1447</v>
          </cell>
        </row>
        <row r="5">
          <cell r="B5">
            <v>95501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0.125</v>
          </cell>
        </row>
        <row r="6">
          <cell r="B6">
            <v>589435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7.2800000000000004E-2</v>
          </cell>
          <cell r="I6">
            <v>0</v>
          </cell>
        </row>
        <row r="7">
          <cell r="B7">
            <v>108087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1.72E-2</v>
          </cell>
          <cell r="I7">
            <v>0</v>
          </cell>
        </row>
        <row r="8">
          <cell r="B8">
            <v>98011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0.125</v>
          </cell>
        </row>
        <row r="9">
          <cell r="B9">
            <v>7379126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3.7400000000000003E-2</v>
          </cell>
          <cell r="I9">
            <v>0</v>
          </cell>
        </row>
        <row r="10">
          <cell r="B10">
            <v>71432</v>
          </cell>
          <cell r="C10">
            <v>0</v>
          </cell>
          <cell r="D10">
            <v>0</v>
          </cell>
          <cell r="E10">
            <v>2.4E-2</v>
          </cell>
          <cell r="F10">
            <v>1E-3</v>
          </cell>
          <cell r="G10">
            <v>1E-3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1.6E-2</v>
          </cell>
          <cell r="G11">
            <v>8.9999999999999993E-3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6.0000000000000001E-3</v>
          </cell>
          <cell r="G12">
            <v>3.0000000000000001E-3</v>
          </cell>
          <cell r="H12">
            <v>0</v>
          </cell>
          <cell r="I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2E-3</v>
          </cell>
          <cell r="I13">
            <v>0</v>
          </cell>
        </row>
        <row r="14">
          <cell r="B14">
            <v>108907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0.125</v>
          </cell>
        </row>
        <row r="15">
          <cell r="B15">
            <v>8001589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0.125</v>
          </cell>
        </row>
        <row r="16">
          <cell r="B16">
            <v>110827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5.1000000000000004E-3</v>
          </cell>
          <cell r="I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6.1000000000000004E-3</v>
          </cell>
          <cell r="I17">
            <v>0</v>
          </cell>
        </row>
        <row r="18">
          <cell r="B18">
            <v>74840</v>
          </cell>
          <cell r="C18">
            <v>0</v>
          </cell>
          <cell r="D18">
            <v>0</v>
          </cell>
          <cell r="E18">
            <v>2.7E-2</v>
          </cell>
          <cell r="F18">
            <v>6.4000000000000001E-2</v>
          </cell>
          <cell r="G18">
            <v>7.9000000000000001E-2</v>
          </cell>
          <cell r="H18">
            <v>0</v>
          </cell>
          <cell r="I18">
            <v>0</v>
          </cell>
        </row>
        <row r="19">
          <cell r="B19">
            <v>141786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2.0199999999999999E-2</v>
          </cell>
          <cell r="I19">
            <v>0</v>
          </cell>
        </row>
        <row r="20">
          <cell r="B20">
            <v>64175</v>
          </cell>
          <cell r="C20">
            <v>0</v>
          </cell>
          <cell r="D20">
            <v>5.6000000000000001E-2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100414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5.1000000000000004E-3</v>
          </cell>
          <cell r="I21">
            <v>0</v>
          </cell>
        </row>
        <row r="22">
          <cell r="B22">
            <v>1678917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1.4200000000000001E-2</v>
          </cell>
          <cell r="I22">
            <v>0</v>
          </cell>
        </row>
        <row r="23">
          <cell r="B23">
            <v>1640897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2E-3</v>
          </cell>
          <cell r="I23">
            <v>0</v>
          </cell>
        </row>
        <row r="24">
          <cell r="B24">
            <v>107211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0.125</v>
          </cell>
        </row>
        <row r="25">
          <cell r="B25">
            <v>111762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6.4699999999999994E-2</v>
          </cell>
          <cell r="I25">
            <v>0</v>
          </cell>
        </row>
        <row r="26">
          <cell r="B26">
            <v>29299432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8.0999999999999996E-3</v>
          </cell>
          <cell r="I26">
            <v>0</v>
          </cell>
        </row>
        <row r="27">
          <cell r="B27">
            <v>110543</v>
          </cell>
          <cell r="C27">
            <v>0</v>
          </cell>
          <cell r="D27">
            <v>0</v>
          </cell>
          <cell r="E27">
            <v>4.7E-2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75285</v>
          </cell>
          <cell r="C28">
            <v>0</v>
          </cell>
          <cell r="D28">
            <v>0</v>
          </cell>
          <cell r="E28">
            <v>9.2999999999999999E-2</v>
          </cell>
          <cell r="F28">
            <v>4.0000000000000001E-3</v>
          </cell>
          <cell r="G28">
            <v>2E-3</v>
          </cell>
          <cell r="H28">
            <v>0</v>
          </cell>
          <cell r="I28">
            <v>0</v>
          </cell>
        </row>
        <row r="29">
          <cell r="B29">
            <v>124185</v>
          </cell>
          <cell r="C29">
            <v>0</v>
          </cell>
          <cell r="D29">
            <v>0.27800000000000002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142825</v>
          </cell>
          <cell r="C30">
            <v>0</v>
          </cell>
          <cell r="D30">
            <v>0</v>
          </cell>
          <cell r="E30">
            <v>0.05</v>
          </cell>
          <cell r="F30">
            <v>0.11600000000000001</v>
          </cell>
          <cell r="G30">
            <v>6.0999999999999999E-2</v>
          </cell>
          <cell r="H30">
            <v>0</v>
          </cell>
          <cell r="I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5.0999999999999997E-2</v>
          </cell>
          <cell r="F31">
            <v>9.9000000000000005E-2</v>
          </cell>
          <cell r="G31">
            <v>5.1999999999999998E-2</v>
          </cell>
          <cell r="H31">
            <v>0</v>
          </cell>
          <cell r="I31">
            <v>0</v>
          </cell>
        </row>
        <row r="32">
          <cell r="B32">
            <v>0</v>
          </cell>
          <cell r="C32">
            <v>0</v>
          </cell>
          <cell r="D32">
            <v>0.109</v>
          </cell>
          <cell r="E32">
            <v>0</v>
          </cell>
          <cell r="F32">
            <v>0</v>
          </cell>
          <cell r="G32">
            <v>0</v>
          </cell>
          <cell r="H32">
            <v>2.7300000000000001E-2</v>
          </cell>
          <cell r="I32">
            <v>0</v>
          </cell>
        </row>
        <row r="33">
          <cell r="B33">
            <v>0</v>
          </cell>
          <cell r="C33">
            <v>0</v>
          </cell>
          <cell r="D33">
            <v>4.0000000000000001E-3</v>
          </cell>
          <cell r="E33">
            <v>4.0000000000000001E-3</v>
          </cell>
          <cell r="F33">
            <v>8.6999999999999994E-2</v>
          </cell>
          <cell r="G33">
            <v>4.5999999999999999E-2</v>
          </cell>
          <cell r="H33">
            <v>0</v>
          </cell>
          <cell r="I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0.112</v>
          </cell>
          <cell r="F34">
            <v>5.6000000000000001E-2</v>
          </cell>
          <cell r="G34">
            <v>2.1000000000000001E-2</v>
          </cell>
          <cell r="H34">
            <v>0</v>
          </cell>
          <cell r="I34">
            <v>0</v>
          </cell>
        </row>
        <row r="35">
          <cell r="B35">
            <v>0</v>
          </cell>
          <cell r="C35">
            <v>0</v>
          </cell>
          <cell r="D35">
            <v>0.01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67630</v>
          </cell>
          <cell r="C36">
            <v>0</v>
          </cell>
          <cell r="D36">
            <v>5.7000000000000002E-2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B37">
            <v>74828</v>
          </cell>
          <cell r="C37">
            <v>0</v>
          </cell>
          <cell r="D37">
            <v>0</v>
          </cell>
          <cell r="E37">
            <v>8.7999999999999995E-2</v>
          </cell>
          <cell r="F37">
            <v>0.376</v>
          </cell>
          <cell r="G37">
            <v>0.61299999999999999</v>
          </cell>
          <cell r="H37">
            <v>0</v>
          </cell>
          <cell r="I37">
            <v>0</v>
          </cell>
        </row>
        <row r="38">
          <cell r="B38">
            <v>67561</v>
          </cell>
          <cell r="C38">
            <v>0</v>
          </cell>
          <cell r="D38">
            <v>5.6000000000000001E-2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>
            <v>78933</v>
          </cell>
          <cell r="C39">
            <v>0</v>
          </cell>
          <cell r="D39">
            <v>0.1</v>
          </cell>
          <cell r="E39">
            <v>0</v>
          </cell>
          <cell r="F39">
            <v>0</v>
          </cell>
          <cell r="G39">
            <v>0</v>
          </cell>
          <cell r="H39">
            <v>5.1000000000000004E-3</v>
          </cell>
          <cell r="I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1E-3</v>
          </cell>
          <cell r="I40">
            <v>0</v>
          </cell>
        </row>
        <row r="41">
          <cell r="B41">
            <v>108101</v>
          </cell>
          <cell r="C41">
            <v>0</v>
          </cell>
          <cell r="D41">
            <v>0.05</v>
          </cell>
          <cell r="E41">
            <v>0</v>
          </cell>
          <cell r="F41">
            <v>0</v>
          </cell>
          <cell r="G41">
            <v>0</v>
          </cell>
          <cell r="H41">
            <v>3.0000000000000001E-3</v>
          </cell>
          <cell r="I41">
            <v>0</v>
          </cell>
        </row>
        <row r="42">
          <cell r="B42">
            <v>80626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0.125</v>
          </cell>
        </row>
        <row r="43">
          <cell r="B43">
            <v>108872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3.6400000000000002E-2</v>
          </cell>
          <cell r="I43">
            <v>0</v>
          </cell>
        </row>
        <row r="44">
          <cell r="B44">
            <v>106978</v>
          </cell>
          <cell r="C44">
            <v>0</v>
          </cell>
          <cell r="D44">
            <v>0</v>
          </cell>
          <cell r="E44">
            <v>0.20799999999999999</v>
          </cell>
          <cell r="F44">
            <v>7.3999999999999996E-2</v>
          </cell>
          <cell r="G44">
            <v>4.2999999999999997E-2</v>
          </cell>
          <cell r="H44">
            <v>0</v>
          </cell>
          <cell r="I44">
            <v>0</v>
          </cell>
        </row>
        <row r="45">
          <cell r="B45">
            <v>123864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9.6100000000000005E-2</v>
          </cell>
          <cell r="I45">
            <v>0</v>
          </cell>
        </row>
        <row r="46">
          <cell r="B46">
            <v>142825</v>
          </cell>
          <cell r="C46">
            <v>0</v>
          </cell>
          <cell r="D46">
            <v>0</v>
          </cell>
          <cell r="E46">
            <v>0.02</v>
          </cell>
          <cell r="F46">
            <v>0</v>
          </cell>
          <cell r="G46">
            <v>0</v>
          </cell>
          <cell r="H46">
            <v>2.93E-2</v>
          </cell>
          <cell r="I46">
            <v>0</v>
          </cell>
        </row>
        <row r="47">
          <cell r="B47">
            <v>109660</v>
          </cell>
          <cell r="C47">
            <v>0</v>
          </cell>
          <cell r="D47">
            <v>0</v>
          </cell>
          <cell r="E47">
            <v>0.10100000000000001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95476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4.4499999999999998E-2</v>
          </cell>
          <cell r="I48">
            <v>0</v>
          </cell>
        </row>
        <row r="49">
          <cell r="B49">
            <v>127184</v>
          </cell>
          <cell r="C49">
            <v>0</v>
          </cell>
          <cell r="D49">
            <v>0.1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>
            <v>108952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0.125</v>
          </cell>
        </row>
        <row r="51">
          <cell r="B51">
            <v>74986</v>
          </cell>
          <cell r="C51">
            <v>0</v>
          </cell>
          <cell r="D51">
            <v>0</v>
          </cell>
          <cell r="E51">
            <v>0.161</v>
          </cell>
          <cell r="F51">
            <v>0.10100000000000001</v>
          </cell>
          <cell r="G51">
            <v>7.0000000000000007E-2</v>
          </cell>
          <cell r="H51">
            <v>0</v>
          </cell>
          <cell r="I51">
            <v>0</v>
          </cell>
        </row>
        <row r="52">
          <cell r="B52">
            <v>109604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1.21E-2</v>
          </cell>
          <cell r="I52">
            <v>0</v>
          </cell>
        </row>
        <row r="53">
          <cell r="B53">
            <v>57556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0.125</v>
          </cell>
        </row>
        <row r="54">
          <cell r="B54">
            <v>108883</v>
          </cell>
          <cell r="C54">
            <v>0</v>
          </cell>
          <cell r="D54">
            <v>0.04</v>
          </cell>
          <cell r="E54">
            <v>1.4E-2</v>
          </cell>
          <cell r="F54">
            <v>0</v>
          </cell>
          <cell r="G54">
            <v>0</v>
          </cell>
          <cell r="H54">
            <v>0.38219999999999998</v>
          </cell>
          <cell r="I54">
            <v>0</v>
          </cell>
        </row>
        <row r="55">
          <cell r="B55">
            <v>2207036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4.0399999999999998E-2</v>
          </cell>
          <cell r="I55">
            <v>0</v>
          </cell>
        </row>
        <row r="56">
          <cell r="B56">
            <v>95636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1E-3</v>
          </cell>
          <cell r="I56">
            <v>0</v>
          </cell>
        </row>
        <row r="57">
          <cell r="B57">
            <v>30498636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1.6199999999999999E-2</v>
          </cell>
          <cell r="I57">
            <v>0</v>
          </cell>
        </row>
        <row r="58">
          <cell r="B58">
            <v>30498647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1E-3</v>
          </cell>
          <cell r="I58">
            <v>0</v>
          </cell>
        </row>
        <row r="59">
          <cell r="B59">
            <v>1330207</v>
          </cell>
          <cell r="C59">
            <v>0</v>
          </cell>
          <cell r="D59">
            <v>0.04</v>
          </cell>
          <cell r="E59">
            <v>0</v>
          </cell>
          <cell r="F59">
            <v>0</v>
          </cell>
          <cell r="G59">
            <v>0</v>
          </cell>
          <cell r="H59">
            <v>3.7400000000000003E-2</v>
          </cell>
          <cell r="I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B61">
            <v>0</v>
          </cell>
          <cell r="C61">
            <v>0</v>
          </cell>
          <cell r="D61">
            <v>0.90000000000000013</v>
          </cell>
          <cell r="E61">
            <v>1</v>
          </cell>
          <cell r="F61">
            <v>0.99999999999999989</v>
          </cell>
          <cell r="G61">
            <v>1</v>
          </cell>
          <cell r="H61">
            <v>0.98789999999999989</v>
          </cell>
          <cell r="I61">
            <v>1</v>
          </cell>
        </row>
        <row r="64">
          <cell r="B64" t="str">
            <v>FROG</v>
          </cell>
          <cell r="C64">
            <v>0</v>
          </cell>
          <cell r="D64">
            <v>0.90000000000000013</v>
          </cell>
          <cell r="E64">
            <v>0.88500000000000001</v>
          </cell>
          <cell r="F64">
            <v>0.55999999999999994</v>
          </cell>
          <cell r="G64">
            <v>0.30800000000000005</v>
          </cell>
          <cell r="H64">
            <v>0.98789999999999989</v>
          </cell>
          <cell r="I64">
            <v>1</v>
          </cell>
        </row>
      </sheetData>
      <sheetData sheetId="2"/>
      <sheetData sheetId="3"/>
      <sheetData sheetId="4"/>
      <sheetData sheetId="5">
        <row r="3">
          <cell r="K3" t="str">
            <v>Liquid</v>
          </cell>
          <cell r="L3" t="str">
            <v>Vapor Pressure</v>
          </cell>
          <cell r="M3" t="str">
            <v>SP-1</v>
          </cell>
          <cell r="N3" t="str">
            <v>SP-3</v>
          </cell>
          <cell r="O3" t="str">
            <v>SP-4</v>
          </cell>
          <cell r="P3" t="str">
            <v>SP-13</v>
          </cell>
          <cell r="Q3" t="str">
            <v>SL-2</v>
          </cell>
          <cell r="R3" t="str">
            <v>SL-3</v>
          </cell>
          <cell r="S3" t="str">
            <v>SL-4</v>
          </cell>
          <cell r="T3" t="str">
            <v>SL-5</v>
          </cell>
          <cell r="U3" t="str">
            <v>SL-6</v>
          </cell>
          <cell r="V3" t="str">
            <v>SL-7</v>
          </cell>
        </row>
        <row r="4">
          <cell r="K4">
            <v>0</v>
          </cell>
          <cell r="L4">
            <v>0</v>
          </cell>
          <cell r="M4" t="str">
            <v>Platform Liquid (Slug Catcher)</v>
          </cell>
          <cell r="N4" t="str">
            <v>Deth (Stabilizer Outlet)</v>
          </cell>
          <cell r="O4" t="str">
            <v>SWS Inlet</v>
          </cell>
          <cell r="P4" t="str">
            <v>Diesel Tank</v>
          </cell>
          <cell r="Q4" t="str">
            <v>QC Lab</v>
          </cell>
          <cell r="R4" t="str">
            <v>Anaerobic Filter</v>
          </cell>
          <cell r="S4" t="str">
            <v>Aeration Basin</v>
          </cell>
          <cell r="T4" t="str">
            <v>Emulsion</v>
          </cell>
          <cell r="U4" t="str">
            <v>Crude</v>
          </cell>
          <cell r="V4" t="str">
            <v>Produced Water</v>
          </cell>
        </row>
        <row r="5">
          <cell r="K5" t="str">
            <v>Air Pollutant</v>
          </cell>
          <cell r="L5" t="str">
            <v>Vapor Pressure (mm Hg)</v>
          </cell>
          <cell r="M5" t="str">
            <v>mg/l</v>
          </cell>
          <cell r="N5" t="str">
            <v>mg/l</v>
          </cell>
          <cell r="O5" t="str">
            <v>mg/l</v>
          </cell>
          <cell r="P5" t="str">
            <v>mg/kg</v>
          </cell>
          <cell r="Q5" t="str">
            <v>mg/l</v>
          </cell>
          <cell r="R5" t="str">
            <v>mg/l</v>
          </cell>
          <cell r="S5" t="str">
            <v>mg/l</v>
          </cell>
          <cell r="T5" t="str">
            <v>mg/l</v>
          </cell>
          <cell r="U5" t="str">
            <v>mg/l</v>
          </cell>
          <cell r="V5" t="str">
            <v>mg/l</v>
          </cell>
        </row>
        <row r="6">
          <cell r="K6" t="str">
            <v>Benzene</v>
          </cell>
          <cell r="L6">
            <v>96</v>
          </cell>
          <cell r="M6">
            <v>227</v>
          </cell>
          <cell r="N6">
            <v>14</v>
          </cell>
          <cell r="O6">
            <v>167</v>
          </cell>
          <cell r="P6">
            <v>116.67</v>
          </cell>
          <cell r="Q6">
            <v>0</v>
          </cell>
          <cell r="R6">
            <v>170</v>
          </cell>
          <cell r="S6">
            <v>0</v>
          </cell>
          <cell r="T6">
            <v>530</v>
          </cell>
          <cell r="U6">
            <v>820</v>
          </cell>
          <cell r="V6">
            <v>828</v>
          </cell>
        </row>
        <row r="7">
          <cell r="K7" t="str">
            <v>Carbonyl Sulfide</v>
          </cell>
          <cell r="L7">
            <v>1640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33</v>
          </cell>
          <cell r="S7">
            <v>21</v>
          </cell>
          <cell r="T7">
            <v>120</v>
          </cell>
          <cell r="U7">
            <v>47</v>
          </cell>
          <cell r="V7">
            <v>188</v>
          </cell>
        </row>
        <row r="8">
          <cell r="K8" t="str">
            <v>Chlorine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2.5299999999999998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 t="str">
            <v>Cyclohexane</v>
          </cell>
          <cell r="L9">
            <v>98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1300</v>
          </cell>
          <cell r="U9">
            <v>1900</v>
          </cell>
          <cell r="V9">
            <v>2031</v>
          </cell>
        </row>
        <row r="10">
          <cell r="K10" t="str">
            <v>Ethylbenzene</v>
          </cell>
          <cell r="L10">
            <v>10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660</v>
          </cell>
          <cell r="R10">
            <v>58</v>
          </cell>
          <cell r="S10">
            <v>0</v>
          </cell>
          <cell r="T10">
            <v>0</v>
          </cell>
          <cell r="U10">
            <v>1100</v>
          </cell>
          <cell r="V10">
            <v>0</v>
          </cell>
        </row>
        <row r="11">
          <cell r="K11" t="str">
            <v>Hydrogen Sulfide</v>
          </cell>
          <cell r="L11">
            <v>546</v>
          </cell>
          <cell r="M11">
            <v>9833</v>
          </cell>
          <cell r="N11">
            <v>15.5</v>
          </cell>
          <cell r="O11">
            <v>311.7</v>
          </cell>
          <cell r="P11">
            <v>0</v>
          </cell>
          <cell r="Q11">
            <v>0</v>
          </cell>
          <cell r="R11">
            <v>100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 t="str">
            <v>naphthalene</v>
          </cell>
          <cell r="L12">
            <v>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96</v>
          </cell>
          <cell r="S12">
            <v>0</v>
          </cell>
          <cell r="T12">
            <v>130</v>
          </cell>
          <cell r="U12">
            <v>190</v>
          </cell>
          <cell r="V12">
            <v>203</v>
          </cell>
        </row>
        <row r="13">
          <cell r="K13" t="str">
            <v>Toluene</v>
          </cell>
          <cell r="L13">
            <v>24</v>
          </cell>
          <cell r="M13">
            <v>35</v>
          </cell>
          <cell r="N13">
            <v>6</v>
          </cell>
          <cell r="O13">
            <v>127</v>
          </cell>
          <cell r="P13">
            <v>366.67</v>
          </cell>
          <cell r="Q13">
            <v>120000</v>
          </cell>
          <cell r="R13">
            <v>170</v>
          </cell>
          <cell r="S13">
            <v>0</v>
          </cell>
          <cell r="T13">
            <v>1300</v>
          </cell>
          <cell r="U13">
            <v>2000</v>
          </cell>
          <cell r="V13">
            <v>2031</v>
          </cell>
        </row>
        <row r="14">
          <cell r="K14" t="str">
            <v>Xylenes</v>
          </cell>
          <cell r="L14">
            <v>9</v>
          </cell>
          <cell r="M14">
            <v>33</v>
          </cell>
          <cell r="N14">
            <v>25</v>
          </cell>
          <cell r="O14">
            <v>22</v>
          </cell>
          <cell r="P14">
            <v>556.66999999999996</v>
          </cell>
          <cell r="Q14">
            <v>1800</v>
          </cell>
          <cell r="R14">
            <v>150</v>
          </cell>
          <cell r="S14">
            <v>0</v>
          </cell>
          <cell r="T14">
            <v>1200</v>
          </cell>
          <cell r="U14">
            <v>1900</v>
          </cell>
          <cell r="V14">
            <v>1875</v>
          </cell>
        </row>
        <row r="15">
          <cell r="K15" t="str">
            <v>Methanol</v>
          </cell>
          <cell r="L15">
            <v>0</v>
          </cell>
          <cell r="M15">
            <v>0</v>
          </cell>
          <cell r="N15">
            <v>1</v>
          </cell>
          <cell r="O15">
            <v>23078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 t="str">
            <v>Phosphoric Acid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1.2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 t="str">
            <v>Trimethylbenzene (1,2,4)</v>
          </cell>
          <cell r="L17">
            <v>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2500</v>
          </cell>
          <cell r="R17">
            <v>28</v>
          </cell>
          <cell r="S17">
            <v>0</v>
          </cell>
          <cell r="T17">
            <v>310</v>
          </cell>
          <cell r="U17">
            <v>450</v>
          </cell>
          <cell r="V17">
            <v>484</v>
          </cell>
        </row>
        <row r="18">
          <cell r="K18" t="str">
            <v>Glycol Ethers</v>
          </cell>
          <cell r="L18">
            <v>0</v>
          </cell>
          <cell r="M18">
            <v>0.7</v>
          </cell>
          <cell r="N18">
            <v>1</v>
          </cell>
          <cell r="O18">
            <v>790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 t="str">
            <v>Propylene</v>
          </cell>
          <cell r="L19">
            <v>0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 t="str">
            <v>Ammonia</v>
          </cell>
          <cell r="L20">
            <v>0</v>
          </cell>
          <cell r="M20">
            <v>0</v>
          </cell>
          <cell r="N20">
            <v>0</v>
          </cell>
          <cell r="O20">
            <v>0.23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 t="str">
            <v>Sodium Hydroxide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 t="str">
            <v>Methyl Mercaptan</v>
          </cell>
          <cell r="L22">
            <v>0</v>
          </cell>
          <cell r="M22">
            <v>0</v>
          </cell>
          <cell r="N22">
            <v>0</v>
          </cell>
          <cell r="O22">
            <v>96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 t="str">
            <v>Arsenic</v>
          </cell>
          <cell r="L23">
            <v>0</v>
          </cell>
          <cell r="M23">
            <v>5</v>
          </cell>
          <cell r="N23">
            <v>0</v>
          </cell>
          <cell r="O23">
            <v>0</v>
          </cell>
          <cell r="P23">
            <v>3.03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 t="str">
            <v>Beryllium</v>
          </cell>
          <cell r="L24">
            <v>0</v>
          </cell>
          <cell r="M24">
            <v>10</v>
          </cell>
          <cell r="N24">
            <v>0</v>
          </cell>
          <cell r="O24">
            <v>0</v>
          </cell>
          <cell r="P24">
            <v>0.1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 t="str">
            <v>Cadmium</v>
          </cell>
          <cell r="L25">
            <v>0</v>
          </cell>
          <cell r="M25">
            <v>7.67</v>
          </cell>
          <cell r="N25">
            <v>0</v>
          </cell>
          <cell r="O25">
            <v>0</v>
          </cell>
          <cell r="P25">
            <v>0.1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 t="str">
            <v>hexavalent chromium</v>
          </cell>
          <cell r="L26">
            <v>0</v>
          </cell>
          <cell r="M26">
            <v>10</v>
          </cell>
          <cell r="N26">
            <v>0</v>
          </cell>
          <cell r="O26">
            <v>0</v>
          </cell>
          <cell r="P26">
            <v>0.1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 t="str">
            <v>Copper</v>
          </cell>
          <cell r="L27">
            <v>0</v>
          </cell>
          <cell r="M27">
            <v>76</v>
          </cell>
          <cell r="N27">
            <v>0</v>
          </cell>
          <cell r="O27">
            <v>0</v>
          </cell>
          <cell r="P27">
            <v>0.16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 t="str">
            <v>Lead</v>
          </cell>
          <cell r="L28">
            <v>0</v>
          </cell>
          <cell r="M28">
            <v>76.5</v>
          </cell>
          <cell r="N28">
            <v>0</v>
          </cell>
          <cell r="O28">
            <v>0</v>
          </cell>
          <cell r="P28">
            <v>0.41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 t="str">
            <v>Manganese</v>
          </cell>
          <cell r="L29">
            <v>0</v>
          </cell>
          <cell r="M29">
            <v>313.33</v>
          </cell>
          <cell r="N29">
            <v>0</v>
          </cell>
          <cell r="O29">
            <v>0</v>
          </cell>
          <cell r="P29">
            <v>0.1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K30" t="str">
            <v>Mercury</v>
          </cell>
          <cell r="L30">
            <v>0</v>
          </cell>
          <cell r="M30">
            <v>0.42</v>
          </cell>
          <cell r="N30">
            <v>0</v>
          </cell>
          <cell r="O30">
            <v>0</v>
          </cell>
          <cell r="P30">
            <v>0.1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K31" t="str">
            <v>Nickel</v>
          </cell>
          <cell r="L31">
            <v>0</v>
          </cell>
          <cell r="M31">
            <v>95</v>
          </cell>
          <cell r="N31">
            <v>0</v>
          </cell>
          <cell r="O31">
            <v>0</v>
          </cell>
          <cell r="P31">
            <v>0.17</v>
          </cell>
          <cell r="Q31">
            <v>0</v>
          </cell>
          <cell r="R31">
            <v>0.09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K32" t="str">
            <v>Selenium</v>
          </cell>
          <cell r="L32">
            <v>0</v>
          </cell>
          <cell r="M32">
            <v>5</v>
          </cell>
          <cell r="N32">
            <v>0</v>
          </cell>
          <cell r="O32">
            <v>0</v>
          </cell>
          <cell r="P32">
            <v>0.05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K33" t="str">
            <v>Zinc</v>
          </cell>
          <cell r="L33">
            <v>0</v>
          </cell>
          <cell r="M33">
            <v>586.66999999999996</v>
          </cell>
          <cell r="N33">
            <v>0</v>
          </cell>
          <cell r="O33">
            <v>0</v>
          </cell>
          <cell r="P33">
            <v>1.69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9">
          <cell r="K39" t="str">
            <v>LFC Liquid</v>
          </cell>
          <cell r="L39" t="str">
            <v>MW</v>
          </cell>
          <cell r="M39" t="str">
            <v>SP-1</v>
          </cell>
          <cell r="N39" t="str">
            <v>SP-3</v>
          </cell>
          <cell r="O39" t="str">
            <v>SP-4</v>
          </cell>
          <cell r="P39" t="str">
            <v>SP-13</v>
          </cell>
          <cell r="Q39" t="str">
            <v>SL-2</v>
          </cell>
          <cell r="R39" t="str">
            <v>SL-3</v>
          </cell>
          <cell r="S39" t="str">
            <v>SL-4</v>
          </cell>
          <cell r="T39" t="str">
            <v>SL-5</v>
          </cell>
          <cell r="U39" t="str">
            <v>SL-6</v>
          </cell>
          <cell r="V39" t="str">
            <v>SL-7</v>
          </cell>
        </row>
        <row r="40">
          <cell r="K40" t="str">
            <v>Stream Density</v>
          </cell>
          <cell r="L40" t="str">
            <v>mg/l</v>
          </cell>
          <cell r="M40">
            <v>1000000</v>
          </cell>
          <cell r="N40">
            <v>420000</v>
          </cell>
          <cell r="O40">
            <v>1000000</v>
          </cell>
          <cell r="P40">
            <v>0</v>
          </cell>
          <cell r="Q40">
            <v>850000</v>
          </cell>
          <cell r="R40">
            <v>1000000</v>
          </cell>
          <cell r="S40">
            <v>1000000</v>
          </cell>
          <cell r="T40">
            <v>640000</v>
          </cell>
          <cell r="U40">
            <v>540000</v>
          </cell>
          <cell r="V40">
            <v>0</v>
          </cell>
        </row>
        <row r="41">
          <cell r="K41" t="str">
            <v>Air Pollutant</v>
          </cell>
          <cell r="L41" t="str">
            <v>g/mole</v>
          </cell>
          <cell r="M41" t="str">
            <v>lb/lb</v>
          </cell>
          <cell r="N41" t="str">
            <v>lb/lb</v>
          </cell>
          <cell r="O41" t="str">
            <v>lb/lb</v>
          </cell>
          <cell r="P41" t="str">
            <v>lb/lb</v>
          </cell>
          <cell r="Q41" t="str">
            <v>lb/lb</v>
          </cell>
          <cell r="R41" t="str">
            <v>lb/lb</v>
          </cell>
          <cell r="S41" t="str">
            <v>lb/lb</v>
          </cell>
          <cell r="T41" t="str">
            <v>lb/lb</v>
          </cell>
          <cell r="U41" t="str">
            <v>lb/lb</v>
          </cell>
          <cell r="V41" t="str">
            <v>lb/lb</v>
          </cell>
        </row>
        <row r="42">
          <cell r="K42" t="str">
            <v>Benzene</v>
          </cell>
          <cell r="L42">
            <v>78</v>
          </cell>
          <cell r="M42">
            <v>2.2699999999999999E-4</v>
          </cell>
          <cell r="N42">
            <v>3.3333333333333335E-5</v>
          </cell>
          <cell r="O42">
            <v>1.6699999999999999E-4</v>
          </cell>
          <cell r="P42">
            <v>1.1667000000000001E-4</v>
          </cell>
          <cell r="Q42">
            <v>0</v>
          </cell>
          <cell r="R42">
            <v>1.7000000000000001E-4</v>
          </cell>
          <cell r="S42">
            <v>0</v>
          </cell>
          <cell r="T42">
            <v>8.2812499999999998E-4</v>
          </cell>
          <cell r="U42">
            <v>1.5185185185185184E-3</v>
          </cell>
          <cell r="V42">
            <v>0</v>
          </cell>
        </row>
        <row r="43">
          <cell r="K43" t="str">
            <v>Carbonyl Sulfide</v>
          </cell>
          <cell r="L43">
            <v>60.07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3.3000000000000003E-5</v>
          </cell>
          <cell r="S43">
            <v>2.0999999999999999E-5</v>
          </cell>
          <cell r="T43">
            <v>1.875E-4</v>
          </cell>
          <cell r="U43">
            <v>8.7037037037037039E-5</v>
          </cell>
          <cell r="V43">
            <v>0</v>
          </cell>
        </row>
        <row r="44">
          <cell r="K44" t="str">
            <v>Chlorine</v>
          </cell>
          <cell r="L44">
            <v>70.906000000000006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K45" t="str">
            <v>Cyclohexane</v>
          </cell>
          <cell r="L45">
            <v>84.6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2.0312500000000001E-3</v>
          </cell>
          <cell r="U45">
            <v>3.5185185185185185E-3</v>
          </cell>
          <cell r="V45">
            <v>0</v>
          </cell>
        </row>
        <row r="46">
          <cell r="K46" t="str">
            <v>Ethyl benzene</v>
          </cell>
          <cell r="L46">
            <v>106.17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7.7647058823529416E-4</v>
          </cell>
          <cell r="R46">
            <v>5.8E-5</v>
          </cell>
          <cell r="S46">
            <v>0</v>
          </cell>
          <cell r="T46">
            <v>0</v>
          </cell>
          <cell r="U46">
            <v>2.0370370370370369E-3</v>
          </cell>
          <cell r="V46">
            <v>0</v>
          </cell>
        </row>
        <row r="47">
          <cell r="K47" t="str">
            <v>Hydrogen Sulfide</v>
          </cell>
          <cell r="L47">
            <v>34</v>
          </cell>
          <cell r="M47">
            <v>9.8329999999999997E-3</v>
          </cell>
          <cell r="N47">
            <v>3.6904761904761908E-5</v>
          </cell>
          <cell r="O47">
            <v>3.1169999999999999E-4</v>
          </cell>
          <cell r="P47">
            <v>0</v>
          </cell>
          <cell r="Q47">
            <v>0</v>
          </cell>
          <cell r="R47">
            <v>1E-4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K48" t="str">
            <v>naphthalene</v>
          </cell>
          <cell r="L48">
            <v>128.16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9.6000000000000002E-5</v>
          </cell>
          <cell r="S48">
            <v>0</v>
          </cell>
          <cell r="T48">
            <v>2.0312499999999999E-4</v>
          </cell>
          <cell r="U48">
            <v>3.5185185185185184E-4</v>
          </cell>
          <cell r="V48">
            <v>0</v>
          </cell>
        </row>
        <row r="49">
          <cell r="K49" t="str">
            <v>Toluene</v>
          </cell>
          <cell r="L49">
            <v>92</v>
          </cell>
          <cell r="M49">
            <v>3.4999999999999997E-5</v>
          </cell>
          <cell r="N49">
            <v>1.4285714285714285E-5</v>
          </cell>
          <cell r="O49">
            <v>1.27E-4</v>
          </cell>
          <cell r="P49">
            <v>3.6667000000000004E-4</v>
          </cell>
          <cell r="Q49">
            <v>0.14117647058823529</v>
          </cell>
          <cell r="R49">
            <v>1.7000000000000001E-4</v>
          </cell>
          <cell r="S49">
            <v>0</v>
          </cell>
          <cell r="T49">
            <v>2.0312500000000001E-3</v>
          </cell>
          <cell r="U49">
            <v>3.7037037037037038E-3</v>
          </cell>
          <cell r="V49">
            <v>0</v>
          </cell>
        </row>
        <row r="50">
          <cell r="K50" t="str">
            <v>Xylenes</v>
          </cell>
          <cell r="L50">
            <v>106</v>
          </cell>
          <cell r="M50">
            <v>3.3000000000000003E-5</v>
          </cell>
          <cell r="N50">
            <v>5.9523809523809524E-5</v>
          </cell>
          <cell r="O50">
            <v>2.1999999999999999E-5</v>
          </cell>
          <cell r="P50">
            <v>5.5666999999999999E-4</v>
          </cell>
          <cell r="Q50">
            <v>2.1176470588235292E-3</v>
          </cell>
          <cell r="R50">
            <v>1.4999999999999999E-4</v>
          </cell>
          <cell r="S50">
            <v>0</v>
          </cell>
          <cell r="T50">
            <v>1.8749999999999999E-3</v>
          </cell>
          <cell r="U50">
            <v>3.5185185185185185E-3</v>
          </cell>
          <cell r="V50">
            <v>0</v>
          </cell>
        </row>
        <row r="51">
          <cell r="K51" t="str">
            <v>Methanol</v>
          </cell>
          <cell r="L51">
            <v>32</v>
          </cell>
          <cell r="M51">
            <v>0</v>
          </cell>
          <cell r="N51">
            <v>2.3809523809523808E-6</v>
          </cell>
          <cell r="O51">
            <v>2.3078000000000001E-2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K52" t="str">
            <v>Phosphoric Acid</v>
          </cell>
          <cell r="L52">
            <v>97.99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1.1999999999999999E-6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K53" t="str">
            <v>Trimethylbenzene (1,2,4)</v>
          </cell>
          <cell r="L53">
            <v>120.19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2.9411764705882353E-3</v>
          </cell>
          <cell r="R53">
            <v>2.8E-5</v>
          </cell>
          <cell r="S53">
            <v>0</v>
          </cell>
          <cell r="T53">
            <v>4.84375E-4</v>
          </cell>
          <cell r="U53">
            <v>8.3333333333333339E-4</v>
          </cell>
          <cell r="V53">
            <v>0</v>
          </cell>
        </row>
        <row r="54">
          <cell r="K54" t="str">
            <v>Glycol Ethers</v>
          </cell>
          <cell r="L54">
            <v>120</v>
          </cell>
          <cell r="M54">
            <v>6.9999999999999997E-7</v>
          </cell>
          <cell r="N54">
            <v>2.3809523809523808E-6</v>
          </cell>
          <cell r="O54">
            <v>7.9000000000000001E-4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K55" t="str">
            <v>Propylene</v>
          </cell>
          <cell r="L55">
            <v>42</v>
          </cell>
          <cell r="M55">
            <v>0</v>
          </cell>
          <cell r="N55">
            <v>2.3809523809523808E-6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K56" t="str">
            <v>Ammonia</v>
          </cell>
          <cell r="L56">
            <v>17</v>
          </cell>
          <cell r="M56">
            <v>0</v>
          </cell>
          <cell r="N56">
            <v>0</v>
          </cell>
          <cell r="O56">
            <v>2.3000000000000002E-7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K57" t="str">
            <v>Sodium Hydroxide</v>
          </cell>
          <cell r="L57">
            <v>39.99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K58" t="str">
            <v>Methyl Mercaptan</v>
          </cell>
          <cell r="L58">
            <v>48.1</v>
          </cell>
          <cell r="M58">
            <v>0</v>
          </cell>
          <cell r="N58">
            <v>0</v>
          </cell>
          <cell r="O58">
            <v>9.6000000000000002E-5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K59" t="str">
            <v>Arsenic</v>
          </cell>
          <cell r="L59">
            <v>74.92</v>
          </cell>
          <cell r="M59">
            <v>5.0000000000000004E-6</v>
          </cell>
          <cell r="N59">
            <v>0</v>
          </cell>
          <cell r="O59">
            <v>0</v>
          </cell>
          <cell r="P59">
            <v>3.0299999999999998E-6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K60" t="str">
            <v>Beryllium</v>
          </cell>
          <cell r="L60">
            <v>9.0120000000000005</v>
          </cell>
          <cell r="M60">
            <v>1.0000000000000001E-5</v>
          </cell>
          <cell r="N60">
            <v>0</v>
          </cell>
          <cell r="O60">
            <v>0</v>
          </cell>
          <cell r="P60">
            <v>1.0000000000000001E-7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K61" t="str">
            <v>Cadmium</v>
          </cell>
          <cell r="L61">
            <v>112.41</v>
          </cell>
          <cell r="M61">
            <v>7.6699999999999994E-6</v>
          </cell>
          <cell r="N61">
            <v>0</v>
          </cell>
          <cell r="O61">
            <v>0</v>
          </cell>
          <cell r="P61">
            <v>1.0000000000000001E-7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K62" t="str">
            <v>hexavalent chromium</v>
          </cell>
          <cell r="L62">
            <v>51.996000000000002</v>
          </cell>
          <cell r="M62">
            <v>1.0000000000000001E-5</v>
          </cell>
          <cell r="N62">
            <v>0</v>
          </cell>
          <cell r="O62">
            <v>0</v>
          </cell>
          <cell r="P62">
            <v>1.0000000000000001E-7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K63" t="str">
            <v>Copper</v>
          </cell>
          <cell r="L63">
            <v>63.545999999999999</v>
          </cell>
          <cell r="M63">
            <v>7.6000000000000004E-5</v>
          </cell>
          <cell r="N63">
            <v>0</v>
          </cell>
          <cell r="O63">
            <v>0</v>
          </cell>
          <cell r="P63">
            <v>1.6E-7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K64" t="str">
            <v>Lead</v>
          </cell>
          <cell r="L64">
            <v>207.2</v>
          </cell>
          <cell r="M64">
            <v>7.6500000000000003E-5</v>
          </cell>
          <cell r="N64">
            <v>0</v>
          </cell>
          <cell r="O64">
            <v>0</v>
          </cell>
          <cell r="P64">
            <v>4.0999999999999999E-7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K65" t="str">
            <v>Manganese</v>
          </cell>
          <cell r="L65">
            <v>54.93</v>
          </cell>
          <cell r="M65">
            <v>3.1333000000000001E-4</v>
          </cell>
          <cell r="N65">
            <v>0</v>
          </cell>
          <cell r="O65">
            <v>0</v>
          </cell>
          <cell r="P65">
            <v>1.0000000000000001E-7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K66" t="str">
            <v>Mercury</v>
          </cell>
          <cell r="L66">
            <v>200.59</v>
          </cell>
          <cell r="M66">
            <v>4.2E-7</v>
          </cell>
          <cell r="N66">
            <v>0</v>
          </cell>
          <cell r="O66">
            <v>0</v>
          </cell>
          <cell r="P66">
            <v>1.0000000000000001E-7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K67" t="str">
            <v>Nickel</v>
          </cell>
          <cell r="L67">
            <v>58.69</v>
          </cell>
          <cell r="M67">
            <v>9.5000000000000005E-5</v>
          </cell>
          <cell r="N67">
            <v>0</v>
          </cell>
          <cell r="O67">
            <v>0</v>
          </cell>
          <cell r="P67">
            <v>1.7000000000000001E-7</v>
          </cell>
          <cell r="Q67">
            <v>0</v>
          </cell>
          <cell r="R67">
            <v>8.9999999999999999E-8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K68" t="str">
            <v>Selenium</v>
          </cell>
          <cell r="L68">
            <v>78.959999999999994</v>
          </cell>
          <cell r="M68">
            <v>5.0000000000000004E-6</v>
          </cell>
          <cell r="N68">
            <v>0</v>
          </cell>
          <cell r="O68">
            <v>0</v>
          </cell>
          <cell r="P68">
            <v>5.0000000000000004E-8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K69" t="str">
            <v>Zinc</v>
          </cell>
          <cell r="L69">
            <v>65.39</v>
          </cell>
          <cell r="M69">
            <v>5.8666999999999996E-4</v>
          </cell>
          <cell r="N69">
            <v>0</v>
          </cell>
          <cell r="O69">
            <v>0</v>
          </cell>
          <cell r="P69">
            <v>1.6899999999999999E-6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57">
          <cell r="K57">
            <v>0.75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 refreshError="1">
        <row r="11">
          <cell r="C11">
            <v>1.905</v>
          </cell>
        </row>
        <row r="12">
          <cell r="F12">
            <v>0.16900000000000001</v>
          </cell>
        </row>
        <row r="20">
          <cell r="C20">
            <v>0</v>
          </cell>
          <cell r="D20">
            <v>0</v>
          </cell>
          <cell r="E20">
            <v>0</v>
          </cell>
          <cell r="G20">
            <v>9.4499999999999993</v>
          </cell>
        </row>
        <row r="21">
          <cell r="F21">
            <v>0.16900000000000001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F"/>
      <sheetName val="ST"/>
      <sheetName val="LT"/>
      <sheetName val="Total"/>
      <sheetName val="Federal PTE"/>
      <sheetName val="CPP Calcs"/>
      <sheetName val="CPP EF Basis"/>
      <sheetName val="ThermOx Data"/>
      <sheetName val="ThermOx EF"/>
      <sheetName val="ThermOx ST"/>
      <sheetName val="ThermOx LT"/>
      <sheetName val="Facility NEI"/>
      <sheetName val="SSN-NEI"/>
      <sheetName val="ESE"/>
      <sheetName val="Table 7.1 NOx"/>
      <sheetName val="Table 7.2 ROC"/>
      <sheetName val="Table 7.3 SOx"/>
      <sheetName val="Table 7.4 PM"/>
      <sheetName val="Table 7.5 ESE Offsets"/>
      <sheetName val="ESE Table 7.6"/>
      <sheetName val="Table 7.7"/>
      <sheetName val="HAP EFs"/>
      <sheetName val="HAP Emissions"/>
      <sheetName val="HAP EF Basis"/>
      <sheetName val="Exempt"/>
      <sheetName val="Exempt Calcs"/>
      <sheetName val="Incin Corrected"/>
      <sheetName val="Incin - Input Data Renewal"/>
      <sheetName val="Boat Fuel Use"/>
      <sheetName val="A.1 Boat Fuel Use"/>
      <sheetName val="Fuel Use Limits"/>
      <sheetName val="FRT 1401a"/>
      <sheetName val="FRT 1402"/>
      <sheetName val="FRT 3401a"/>
      <sheetName val="Phase III Water Treatment"/>
      <sheetName val="Tanks, Sumps, Separators List"/>
      <sheetName val="Footnotes"/>
      <sheetName val="DeviceNo"/>
      <sheetName val="Vari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8">
          <cell r="C8">
            <v>1300</v>
          </cell>
        </row>
        <row r="40">
          <cell r="D40">
            <v>453.59</v>
          </cell>
        </row>
        <row r="41">
          <cell r="D41">
            <v>2000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IDS Tables"/>
      <sheetName val="Fees"/>
      <sheetName val="500 bbl oil tank"/>
      <sheetName val="1000 bbl oil tank"/>
      <sheetName val="5000 bbl oil tank"/>
      <sheetName val="5000 bbl wash tank"/>
      <sheetName val="Loading Rack"/>
      <sheetName val="KVB FHC"/>
      <sheetName val="IC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65">
          <cell r="F65">
            <v>44.498018699999989</v>
          </cell>
          <cell r="H65">
            <v>6.6805424400000009</v>
          </cell>
          <cell r="J65">
            <v>9.5770013999999986</v>
          </cell>
          <cell r="L65">
            <v>3.947593260000001</v>
          </cell>
          <cell r="N65">
            <v>0.21022686000000004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0"/>
  <sheetViews>
    <sheetView showGridLines="0" tabSelected="1" zoomScale="80" zoomScaleNormal="80" workbookViewId="0">
      <selection activeCell="D5" sqref="D5"/>
    </sheetView>
  </sheetViews>
  <sheetFormatPr defaultColWidth="10.28515625" defaultRowHeight="14.25" x14ac:dyDescent="0.25"/>
  <cols>
    <col min="1" max="2" width="3.5703125" style="1" customWidth="1"/>
    <col min="3" max="3" width="16.42578125" style="1" customWidth="1"/>
    <col min="4" max="4" width="21.5703125" style="1" customWidth="1"/>
    <col min="5" max="5" width="12.5703125" style="1" customWidth="1"/>
    <col min="6" max="6" width="13.5703125" style="1" customWidth="1"/>
    <col min="7" max="7" width="23.42578125" style="1" customWidth="1"/>
    <col min="8" max="8" width="13.140625" style="1" customWidth="1"/>
    <col min="9" max="9" width="8.7109375" style="1" customWidth="1"/>
    <col min="10" max="10" width="7.28515625" style="1" customWidth="1"/>
    <col min="11" max="11" width="22.5703125" style="1" customWidth="1"/>
    <col min="12" max="13" width="3.5703125" style="1" customWidth="1"/>
    <col min="14" max="14" width="10.7109375" style="1" customWidth="1"/>
    <col min="15" max="15" width="27.28515625" style="1" hidden="1" customWidth="1"/>
    <col min="16" max="16" width="15.42578125" style="1" hidden="1" customWidth="1"/>
    <col min="17" max="17" width="16.42578125" style="1" hidden="1" customWidth="1"/>
    <col min="18" max="21" width="12.7109375" style="1" hidden="1" customWidth="1"/>
    <col min="22" max="22" width="10.7109375" style="1" hidden="1" customWidth="1"/>
    <col min="23" max="23" width="28.5703125" style="1" hidden="1" customWidth="1"/>
    <col min="24" max="24" width="15" style="1" hidden="1" customWidth="1"/>
    <col min="25" max="25" width="12.5703125" style="1" hidden="1" customWidth="1"/>
    <col min="26" max="26" width="34.42578125" style="1" hidden="1" customWidth="1"/>
    <col min="27" max="29" width="10.28515625" style="1" hidden="1" customWidth="1"/>
    <col min="30" max="16384" width="10.28515625" style="1"/>
  </cols>
  <sheetData>
    <row r="1" spans="2:29" ht="15" thickBot="1" x14ac:dyDescent="0.3"/>
    <row r="2" spans="2:29" ht="22.5" customHeight="1" thickBot="1" x14ac:dyDescent="0.3">
      <c r="B2" s="171" t="s">
        <v>117</v>
      </c>
      <c r="C2" s="172"/>
      <c r="D2" s="172"/>
      <c r="E2" s="172"/>
      <c r="F2" s="172"/>
      <c r="G2" s="172"/>
      <c r="H2" s="172"/>
      <c r="I2" s="172"/>
      <c r="J2" s="172"/>
      <c r="K2" s="172"/>
      <c r="L2" s="173"/>
      <c r="O2" s="2" t="s">
        <v>36</v>
      </c>
    </row>
    <row r="3" spans="2:29" s="4" customFormat="1" ht="15" customHeight="1" x14ac:dyDescent="0.25">
      <c r="B3" s="175" t="s">
        <v>112</v>
      </c>
      <c r="C3" s="176"/>
      <c r="D3" s="176"/>
      <c r="E3" s="176"/>
      <c r="F3" s="176"/>
      <c r="G3" s="176"/>
      <c r="H3" s="176"/>
      <c r="I3" s="176"/>
      <c r="J3" s="176"/>
      <c r="K3" s="176"/>
      <c r="L3" s="177"/>
      <c r="U3" s="5"/>
    </row>
    <row r="4" spans="2:29" s="4" customFormat="1" ht="15" customHeight="1" x14ac:dyDescent="0.25">
      <c r="B4" s="153"/>
      <c r="C4" s="154"/>
      <c r="D4" s="154"/>
      <c r="E4" s="154"/>
      <c r="F4" s="154"/>
      <c r="G4" s="154"/>
      <c r="H4" s="154"/>
      <c r="I4" s="154"/>
      <c r="J4" s="154"/>
      <c r="K4" s="154"/>
      <c r="L4" s="155"/>
      <c r="U4" s="5"/>
    </row>
    <row r="5" spans="2:29" s="4" customFormat="1" ht="15" customHeight="1" thickBot="1" x14ac:dyDescent="0.3">
      <c r="B5" s="6"/>
      <c r="C5" s="7" t="s">
        <v>41</v>
      </c>
      <c r="D5" s="160"/>
      <c r="E5" s="8"/>
      <c r="F5" s="8"/>
      <c r="G5" s="8"/>
      <c r="H5" s="8"/>
      <c r="I5" s="8"/>
      <c r="J5" s="8"/>
      <c r="K5" s="8"/>
      <c r="L5" s="9"/>
      <c r="O5" s="165" t="s">
        <v>32</v>
      </c>
      <c r="P5" s="165"/>
      <c r="Q5" s="165"/>
      <c r="R5" s="165"/>
      <c r="S5" s="165"/>
      <c r="T5" s="165"/>
      <c r="U5" s="165"/>
      <c r="W5" s="186" t="s">
        <v>43</v>
      </c>
      <c r="X5" s="186"/>
      <c r="Y5" s="186"/>
      <c r="Z5" s="186"/>
      <c r="AA5" s="186"/>
      <c r="AB5" s="186"/>
      <c r="AC5" s="186"/>
    </row>
    <row r="6" spans="2:29" s="4" customFormat="1" ht="15" customHeight="1" thickBot="1" x14ac:dyDescent="0.3">
      <c r="B6" s="6"/>
      <c r="C6" s="8" t="s">
        <v>10</v>
      </c>
      <c r="D6" s="64"/>
      <c r="E6" s="8"/>
      <c r="F6" s="8"/>
      <c r="G6" s="8"/>
      <c r="H6" s="8"/>
      <c r="I6" s="8"/>
      <c r="J6" s="8"/>
      <c r="K6" s="8"/>
      <c r="L6" s="9"/>
      <c r="O6" s="10"/>
      <c r="P6" s="166" t="s">
        <v>23</v>
      </c>
      <c r="Q6" s="166"/>
      <c r="R6" s="166"/>
      <c r="S6" s="166"/>
      <c r="T6" s="166"/>
      <c r="U6" s="167"/>
      <c r="W6" s="11" t="s">
        <v>47</v>
      </c>
      <c r="X6" s="182" t="s">
        <v>46</v>
      </c>
      <c r="Y6" s="182"/>
      <c r="Z6" s="182"/>
      <c r="AA6" s="182"/>
      <c r="AB6" s="182"/>
      <c r="AC6" s="183"/>
    </row>
    <row r="7" spans="2:29" s="4" customFormat="1" ht="15" customHeight="1" thickTop="1" thickBot="1" x14ac:dyDescent="0.3">
      <c r="B7" s="6"/>
      <c r="C7" s="8" t="s">
        <v>9</v>
      </c>
      <c r="D7" s="64"/>
      <c r="E7" s="8"/>
      <c r="F7" s="8"/>
      <c r="G7" s="8"/>
      <c r="H7" s="8"/>
      <c r="I7" s="8"/>
      <c r="J7" s="8"/>
      <c r="K7" s="8"/>
      <c r="L7" s="9"/>
      <c r="O7" s="12" t="s">
        <v>24</v>
      </c>
      <c r="P7" s="13">
        <v>0</v>
      </c>
      <c r="Q7" s="13">
        <v>1</v>
      </c>
      <c r="R7" s="13">
        <v>2</v>
      </c>
      <c r="S7" s="13">
        <v>3</v>
      </c>
      <c r="T7" s="13" t="s">
        <v>26</v>
      </c>
      <c r="U7" s="14">
        <v>4</v>
      </c>
      <c r="W7" s="15" t="s">
        <v>23</v>
      </c>
      <c r="X7" s="178" t="str">
        <f>IF(F18=0,"EPA Tier 0",IF(F18=1,"EPA Tier 1",IF(F18=2,"EPA Tier 2",IF(F18=3,"EPA Tier 3",IF(F18="4T","EPA Tier 4 Transitional",IF(F18=4,"EPA Tier 4","Error"))))))</f>
        <v>EPA Tier 4 Transitional</v>
      </c>
      <c r="Y7" s="178"/>
      <c r="Z7" s="178"/>
      <c r="AA7" s="178"/>
      <c r="AB7" s="178"/>
      <c r="AC7" s="179"/>
    </row>
    <row r="8" spans="2:29" s="4" customFormat="1" ht="15" customHeight="1" thickTop="1" thickBot="1" x14ac:dyDescent="0.3">
      <c r="B8" s="16"/>
      <c r="C8" s="17"/>
      <c r="D8" s="18"/>
      <c r="E8" s="18"/>
      <c r="F8" s="18"/>
      <c r="G8" s="18"/>
      <c r="H8" s="18"/>
      <c r="I8" s="18"/>
      <c r="J8" s="18"/>
      <c r="K8" s="18"/>
      <c r="L8" s="19"/>
      <c r="O8" s="20" t="s">
        <v>33</v>
      </c>
      <c r="P8" s="21">
        <v>14.1</v>
      </c>
      <c r="Q8" s="21">
        <v>6.9</v>
      </c>
      <c r="R8" s="21">
        <v>5.2</v>
      </c>
      <c r="S8" s="21">
        <v>3.3</v>
      </c>
      <c r="T8" s="37" t="s">
        <v>49</v>
      </c>
      <c r="U8" s="22">
        <v>3.3</v>
      </c>
      <c r="W8" s="23" t="s">
        <v>48</v>
      </c>
      <c r="X8" s="180" t="str">
        <f>(IF(F13&gt;=1200,"for 1200+ hp engines",(IF(F13&gt;=750,"for 750 hp to 1199.99 hp engines",(IF(F13&gt;=600,"for 600 hp to 749.99 hp engines",(IF(F13&gt;=300,"for 300 hp to 599.99 hp engines",(IF(F13&gt;=175,"for 175 hp to 299.99 hp engines",(IF(F13&gt;=100,"for 100 hp to 174.99 hp engines",(IF(F13&gt;=75,"for 75 hp to 99.99 hp engines",(IF(F13&gt;=50,"for 50 hp to 74.99 hp engines",IF(F13&lt;50,"Error: Not Valid Range")))))))))))))))))</f>
        <v>for 100 hp to 174.99 hp engines</v>
      </c>
      <c r="Y8" s="180"/>
      <c r="Z8" s="180"/>
      <c r="AA8" s="180"/>
      <c r="AB8" s="180"/>
      <c r="AC8" s="181"/>
    </row>
    <row r="9" spans="2:29" s="4" customFormat="1" ht="15" customHeight="1" x14ac:dyDescent="0.25">
      <c r="B9" s="24"/>
      <c r="C9" s="25"/>
      <c r="D9" s="25"/>
      <c r="E9" s="25"/>
      <c r="F9" s="25"/>
      <c r="G9" s="25"/>
      <c r="H9" s="26"/>
      <c r="I9" s="27"/>
      <c r="J9" s="27"/>
      <c r="K9" s="25"/>
      <c r="L9" s="9"/>
      <c r="O9" s="28" t="s">
        <v>27</v>
      </c>
      <c r="P9" s="29">
        <v>14.1</v>
      </c>
      <c r="Q9" s="29">
        <v>6.9</v>
      </c>
      <c r="R9" s="29">
        <v>5.2</v>
      </c>
      <c r="S9" s="29">
        <v>3.3</v>
      </c>
      <c r="T9" s="29">
        <v>0.3</v>
      </c>
      <c r="U9" s="30">
        <v>0.3</v>
      </c>
      <c r="W9" s="23" t="s">
        <v>45</v>
      </c>
      <c r="X9" s="180" t="str">
        <f>CONCATENATE(X7, " ", X8)</f>
        <v>EPA Tier 4 Transitional for 100 hp to 174.99 hp engines</v>
      </c>
      <c r="Y9" s="180"/>
      <c r="Z9" s="180"/>
      <c r="AA9" s="180"/>
      <c r="AB9" s="180"/>
      <c r="AC9" s="181"/>
    </row>
    <row r="10" spans="2:29" s="4" customFormat="1" ht="15" customHeight="1" thickBot="1" x14ac:dyDescent="0.3">
      <c r="B10" s="6"/>
      <c r="C10" s="31" t="s">
        <v>21</v>
      </c>
      <c r="D10" s="8"/>
      <c r="E10" s="8"/>
      <c r="F10" s="8"/>
      <c r="G10" s="8"/>
      <c r="H10" s="32"/>
      <c r="I10" s="7"/>
      <c r="J10" s="7"/>
      <c r="K10" s="8"/>
      <c r="L10" s="9"/>
      <c r="O10" s="28" t="s">
        <v>28</v>
      </c>
      <c r="P10" s="29">
        <v>14.1</v>
      </c>
      <c r="Q10" s="29">
        <v>6.9</v>
      </c>
      <c r="R10" s="29">
        <v>4.5</v>
      </c>
      <c r="S10" s="29">
        <v>2.8</v>
      </c>
      <c r="T10" s="29">
        <v>0.3</v>
      </c>
      <c r="U10" s="30">
        <v>0.3</v>
      </c>
      <c r="W10" s="49" t="s">
        <v>65</v>
      </c>
      <c r="X10" s="184" t="str">
        <f xml:space="preserve"> CONCATENATE(X7, " ", X8, " ", "multipled by NTE factor")</f>
        <v>EPA Tier 4 Transitional for 100 hp to 174.99 hp engines multipled by NTE factor</v>
      </c>
      <c r="Y10" s="184"/>
      <c r="Z10" s="184"/>
      <c r="AA10" s="184"/>
      <c r="AB10" s="184"/>
      <c r="AC10" s="185"/>
    </row>
    <row r="11" spans="2:29" s="4" customFormat="1" ht="15" customHeight="1" thickBot="1" x14ac:dyDescent="0.3">
      <c r="B11" s="6"/>
      <c r="C11" s="8"/>
      <c r="D11" s="8"/>
      <c r="E11" s="8"/>
      <c r="F11" s="8"/>
      <c r="G11" s="8"/>
      <c r="H11" s="32"/>
      <c r="I11" s="7"/>
      <c r="J11" s="7"/>
      <c r="K11" s="8"/>
      <c r="L11" s="9"/>
      <c r="O11" s="28" t="s">
        <v>29</v>
      </c>
      <c r="P11" s="29">
        <v>14.1</v>
      </c>
      <c r="Q11" s="29">
        <v>6.9</v>
      </c>
      <c r="R11" s="29">
        <v>4.5</v>
      </c>
      <c r="S11" s="29">
        <v>2.8</v>
      </c>
      <c r="T11" s="29">
        <v>0.3</v>
      </c>
      <c r="U11" s="30">
        <v>0.3</v>
      </c>
    </row>
    <row r="12" spans="2:29" s="4" customFormat="1" ht="15" customHeight="1" thickBot="1" x14ac:dyDescent="0.3">
      <c r="B12" s="6"/>
      <c r="C12" s="33" t="s">
        <v>11</v>
      </c>
      <c r="D12" s="3"/>
      <c r="E12" s="3"/>
      <c r="F12" s="34" t="s">
        <v>12</v>
      </c>
      <c r="G12" s="34"/>
      <c r="H12" s="35" t="s">
        <v>13</v>
      </c>
      <c r="I12" s="33" t="s">
        <v>8</v>
      </c>
      <c r="J12" s="33"/>
      <c r="K12" s="8"/>
      <c r="L12" s="9"/>
      <c r="O12" s="28" t="s">
        <v>30</v>
      </c>
      <c r="P12" s="29">
        <v>14.1</v>
      </c>
      <c r="Q12" s="29">
        <v>6.9</v>
      </c>
      <c r="R12" s="29">
        <v>4.5</v>
      </c>
      <c r="S12" s="29">
        <v>2.8</v>
      </c>
      <c r="T12" s="29">
        <v>0.3</v>
      </c>
      <c r="U12" s="30">
        <v>0.3</v>
      </c>
      <c r="W12" s="78" t="s">
        <v>60</v>
      </c>
    </row>
    <row r="13" spans="2:29" s="4" customFormat="1" ht="15" customHeight="1" thickTop="1" x14ac:dyDescent="0.25">
      <c r="B13" s="6"/>
      <c r="C13" s="3" t="s">
        <v>96</v>
      </c>
      <c r="D13" s="3"/>
      <c r="E13" s="3"/>
      <c r="F13" s="65">
        <v>150</v>
      </c>
      <c r="G13" s="117"/>
      <c r="H13" s="8" t="s">
        <v>7</v>
      </c>
      <c r="I13" s="187" t="s">
        <v>5</v>
      </c>
      <c r="J13" s="187"/>
      <c r="K13" s="187"/>
      <c r="L13" s="9"/>
      <c r="O13" s="28" t="s">
        <v>34</v>
      </c>
      <c r="P13" s="29">
        <v>14.1</v>
      </c>
      <c r="Q13" s="29">
        <v>6.9</v>
      </c>
      <c r="R13" s="29">
        <v>4.5</v>
      </c>
      <c r="S13" s="29">
        <v>2.8</v>
      </c>
      <c r="T13" s="29">
        <v>0.3</v>
      </c>
      <c r="U13" s="30">
        <v>0.3</v>
      </c>
      <c r="W13" s="75" t="s">
        <v>58</v>
      </c>
    </row>
    <row r="14" spans="2:29" s="4" customFormat="1" ht="15" customHeight="1" thickBot="1" x14ac:dyDescent="0.3">
      <c r="B14" s="6"/>
      <c r="C14" s="107" t="s">
        <v>93</v>
      </c>
      <c r="D14" s="113"/>
      <c r="E14" s="113"/>
      <c r="F14" s="108" t="s">
        <v>91</v>
      </c>
      <c r="G14" s="142"/>
      <c r="H14" s="107" t="s">
        <v>94</v>
      </c>
      <c r="I14" s="189" t="s">
        <v>5</v>
      </c>
      <c r="J14" s="189"/>
      <c r="K14" s="189"/>
      <c r="L14" s="9"/>
      <c r="O14" s="28" t="s">
        <v>35</v>
      </c>
      <c r="P14" s="29">
        <v>14.1</v>
      </c>
      <c r="Q14" s="29">
        <v>6.9</v>
      </c>
      <c r="R14" s="29">
        <v>4.5</v>
      </c>
      <c r="S14" s="37" t="s">
        <v>49</v>
      </c>
      <c r="T14" s="29">
        <v>2.6</v>
      </c>
      <c r="U14" s="30">
        <v>0.5</v>
      </c>
      <c r="W14" s="74" t="s">
        <v>59</v>
      </c>
    </row>
    <row r="15" spans="2:29" s="4" customFormat="1" ht="15" customHeight="1" thickBot="1" x14ac:dyDescent="0.3">
      <c r="B15" s="6"/>
      <c r="C15" s="107" t="s">
        <v>110</v>
      </c>
      <c r="D15" s="113"/>
      <c r="E15" s="113"/>
      <c r="F15" s="144">
        <f>IF(F14="Naturally Aspirated",X19,IF(F14="Turbocharged",X20,IF(F14="Turbocharged / Aftercooled",X21,"Error")))</f>
        <v>7100</v>
      </c>
      <c r="G15" s="144"/>
      <c r="H15" s="107" t="s">
        <v>89</v>
      </c>
      <c r="I15" s="107" t="s">
        <v>111</v>
      </c>
      <c r="J15" s="107"/>
      <c r="K15" s="8"/>
      <c r="L15" s="9"/>
      <c r="O15" s="38" t="s">
        <v>31</v>
      </c>
      <c r="P15" s="39">
        <v>14.1</v>
      </c>
      <c r="Q15" s="39">
        <v>6.9</v>
      </c>
      <c r="R15" s="39">
        <v>4.5</v>
      </c>
      <c r="S15" s="37" t="s">
        <v>49</v>
      </c>
      <c r="T15" s="39">
        <v>0.5</v>
      </c>
      <c r="U15" s="40">
        <v>0.5</v>
      </c>
    </row>
    <row r="16" spans="2:29" s="4" customFormat="1" ht="15" customHeight="1" x14ac:dyDescent="0.25">
      <c r="B16" s="6"/>
      <c r="C16" s="3" t="s">
        <v>98</v>
      </c>
      <c r="D16" s="3"/>
      <c r="E16" s="3"/>
      <c r="F16" s="65">
        <v>24</v>
      </c>
      <c r="G16" s="117"/>
      <c r="H16" s="36" t="s">
        <v>6</v>
      </c>
      <c r="I16" s="187" t="s">
        <v>5</v>
      </c>
      <c r="J16" s="187"/>
      <c r="K16" s="187"/>
      <c r="L16" s="9"/>
      <c r="O16" s="42"/>
      <c r="P16" s="3"/>
      <c r="Q16" s="3"/>
      <c r="R16" s="3"/>
      <c r="S16" s="3"/>
      <c r="T16" s="3"/>
      <c r="U16" s="3"/>
    </row>
    <row r="17" spans="2:27" s="4" customFormat="1" ht="15" customHeight="1" thickBot="1" x14ac:dyDescent="0.3">
      <c r="B17" s="6"/>
      <c r="C17" s="3" t="s">
        <v>97</v>
      </c>
      <c r="D17" s="3"/>
      <c r="E17" s="3"/>
      <c r="F17" s="65">
        <v>5000</v>
      </c>
      <c r="G17" s="117"/>
      <c r="H17" s="36" t="s">
        <v>6</v>
      </c>
      <c r="I17" s="187" t="s">
        <v>5</v>
      </c>
      <c r="J17" s="187"/>
      <c r="K17" s="187"/>
      <c r="L17" s="9"/>
      <c r="O17" s="165" t="s">
        <v>37</v>
      </c>
      <c r="P17" s="165"/>
      <c r="Q17" s="165"/>
      <c r="R17" s="165"/>
      <c r="S17" s="165"/>
      <c r="T17" s="165"/>
      <c r="U17" s="165"/>
      <c r="W17" s="165" t="s">
        <v>92</v>
      </c>
      <c r="X17" s="165"/>
      <c r="Y17" s="165"/>
    </row>
    <row r="18" spans="2:27" s="4" customFormat="1" ht="15" customHeight="1" thickBot="1" x14ac:dyDescent="0.3">
      <c r="B18" s="6"/>
      <c r="C18" s="41" t="s">
        <v>99</v>
      </c>
      <c r="D18" s="7"/>
      <c r="E18" s="7"/>
      <c r="F18" s="65" t="s">
        <v>26</v>
      </c>
      <c r="G18" s="117"/>
      <c r="H18" s="36" t="s">
        <v>25</v>
      </c>
      <c r="I18" s="187" t="s">
        <v>5</v>
      </c>
      <c r="J18" s="187"/>
      <c r="K18" s="187"/>
      <c r="L18" s="9"/>
      <c r="O18" s="10"/>
      <c r="P18" s="166" t="s">
        <v>23</v>
      </c>
      <c r="Q18" s="166"/>
      <c r="R18" s="166"/>
      <c r="S18" s="166"/>
      <c r="T18" s="166"/>
      <c r="U18" s="167"/>
      <c r="W18" s="135" t="s">
        <v>87</v>
      </c>
      <c r="X18" s="136" t="s">
        <v>12</v>
      </c>
      <c r="Y18" s="137" t="s">
        <v>13</v>
      </c>
    </row>
    <row r="19" spans="2:27" s="4" customFormat="1" ht="15" customHeight="1" thickTop="1" thickBot="1" x14ac:dyDescent="0.3">
      <c r="B19" s="16"/>
      <c r="C19" s="91"/>
      <c r="D19" s="92"/>
      <c r="E19" s="92"/>
      <c r="F19" s="149"/>
      <c r="G19" s="149"/>
      <c r="H19" s="93"/>
      <c r="I19" s="85"/>
      <c r="J19" s="85"/>
      <c r="K19" s="18"/>
      <c r="L19" s="19"/>
      <c r="O19" s="12" t="s">
        <v>24</v>
      </c>
      <c r="P19" s="13">
        <v>0</v>
      </c>
      <c r="Q19" s="13">
        <v>1</v>
      </c>
      <c r="R19" s="13">
        <v>2</v>
      </c>
      <c r="S19" s="13">
        <v>3</v>
      </c>
      <c r="T19" s="13" t="s">
        <v>26</v>
      </c>
      <c r="U19" s="14">
        <v>4</v>
      </c>
      <c r="W19" s="20" t="s">
        <v>88</v>
      </c>
      <c r="X19" s="100">
        <v>7800</v>
      </c>
      <c r="Y19" s="101" t="s">
        <v>89</v>
      </c>
    </row>
    <row r="20" spans="2:27" s="4" customFormat="1" ht="15" customHeight="1" thickTop="1" x14ac:dyDescent="0.25">
      <c r="B20" s="6"/>
      <c r="C20" s="41"/>
      <c r="D20" s="7"/>
      <c r="E20" s="7"/>
      <c r="F20" s="7"/>
      <c r="G20" s="7"/>
      <c r="H20" s="36"/>
      <c r="I20" s="8"/>
      <c r="J20" s="8"/>
      <c r="K20" s="8"/>
      <c r="L20" s="97"/>
      <c r="O20" s="44" t="s">
        <v>33</v>
      </c>
      <c r="P20" s="45">
        <v>1.1200000000000001</v>
      </c>
      <c r="Q20" s="45">
        <v>1.1200000000000001</v>
      </c>
      <c r="R20" s="45">
        <v>0.39960000000000001</v>
      </c>
      <c r="S20" s="45">
        <v>0.19980000000000001</v>
      </c>
      <c r="T20" s="37" t="s">
        <v>49</v>
      </c>
      <c r="U20" s="46">
        <v>0.19980000000000001</v>
      </c>
      <c r="W20" s="28" t="s">
        <v>90</v>
      </c>
      <c r="X20" s="102">
        <v>7500</v>
      </c>
      <c r="Y20" s="103" t="s">
        <v>89</v>
      </c>
    </row>
    <row r="21" spans="2:27" s="4" customFormat="1" ht="15" customHeight="1" thickBot="1" x14ac:dyDescent="0.3">
      <c r="B21" s="6"/>
      <c r="C21" s="94" t="s">
        <v>82</v>
      </c>
      <c r="D21" s="7"/>
      <c r="E21" s="7"/>
      <c r="F21" s="7"/>
      <c r="G21" s="7"/>
      <c r="H21" s="36"/>
      <c r="I21" s="8"/>
      <c r="J21" s="8"/>
      <c r="K21" s="8"/>
      <c r="L21" s="97"/>
      <c r="O21" s="28" t="s">
        <v>27</v>
      </c>
      <c r="P21" s="29">
        <v>1.1200000000000001</v>
      </c>
      <c r="Q21" s="29">
        <v>1.1200000000000001</v>
      </c>
      <c r="R21" s="29">
        <v>0.39960000000000001</v>
      </c>
      <c r="S21" s="29">
        <v>0.19980000000000001</v>
      </c>
      <c r="T21" s="29">
        <v>0.1399</v>
      </c>
      <c r="U21" s="30">
        <v>0.1399</v>
      </c>
      <c r="W21" s="38" t="s">
        <v>91</v>
      </c>
      <c r="X21" s="104">
        <v>7100</v>
      </c>
      <c r="Y21" s="105" t="s">
        <v>89</v>
      </c>
    </row>
    <row r="22" spans="2:27" s="4" customFormat="1" ht="15" customHeight="1" x14ac:dyDescent="0.25">
      <c r="B22" s="6"/>
      <c r="C22" s="94"/>
      <c r="D22" s="7"/>
      <c r="E22" s="7"/>
      <c r="F22" s="7"/>
      <c r="G22" s="7"/>
      <c r="H22" s="36"/>
      <c r="I22" s="8"/>
      <c r="J22" s="8"/>
      <c r="K22" s="8"/>
      <c r="L22" s="97"/>
      <c r="O22" s="28" t="s">
        <v>28</v>
      </c>
      <c r="P22" s="29">
        <v>1.1200000000000001</v>
      </c>
      <c r="Q22" s="29">
        <v>1.1200000000000001</v>
      </c>
      <c r="R22" s="29">
        <v>0.39960000000000001</v>
      </c>
      <c r="S22" s="29">
        <v>0.19980000000000001</v>
      </c>
      <c r="T22" s="29">
        <v>0.1399</v>
      </c>
      <c r="U22" s="30">
        <v>0.1399</v>
      </c>
      <c r="W22" s="113"/>
      <c r="X22" s="106"/>
      <c r="Y22" s="42"/>
    </row>
    <row r="23" spans="2:27" s="4" customFormat="1" ht="15" customHeight="1" thickBot="1" x14ac:dyDescent="0.3">
      <c r="B23" s="6"/>
      <c r="C23" s="95" t="s">
        <v>11</v>
      </c>
      <c r="D23" s="96"/>
      <c r="E23" s="96" t="s">
        <v>12</v>
      </c>
      <c r="F23" s="35" t="s">
        <v>13</v>
      </c>
      <c r="G23" s="33" t="s">
        <v>8</v>
      </c>
      <c r="K23" s="8"/>
      <c r="L23" s="97"/>
      <c r="O23" s="28" t="s">
        <v>29</v>
      </c>
      <c r="P23" s="29">
        <v>1.1200000000000001</v>
      </c>
      <c r="Q23" s="29">
        <v>0.999</v>
      </c>
      <c r="R23" s="29">
        <v>0.39960000000000001</v>
      </c>
      <c r="S23" s="29">
        <v>0.19980000000000001</v>
      </c>
      <c r="T23" s="29">
        <v>0.1399</v>
      </c>
      <c r="U23" s="30">
        <v>0.1399</v>
      </c>
      <c r="W23" s="174" t="s">
        <v>100</v>
      </c>
      <c r="X23" s="174"/>
      <c r="Y23" s="174"/>
      <c r="Z23" s="174"/>
    </row>
    <row r="24" spans="2:27" s="4" customFormat="1" ht="15" customHeight="1" thickBot="1" x14ac:dyDescent="0.3">
      <c r="B24" s="6"/>
      <c r="C24" s="41" t="s">
        <v>83</v>
      </c>
      <c r="D24" s="7"/>
      <c r="E24" s="98">
        <v>137000</v>
      </c>
      <c r="F24" s="36" t="s">
        <v>81</v>
      </c>
      <c r="G24" s="187" t="s">
        <v>115</v>
      </c>
      <c r="H24" s="187"/>
      <c r="I24" s="187"/>
      <c r="K24" s="8"/>
      <c r="L24" s="97"/>
      <c r="O24" s="28" t="s">
        <v>30</v>
      </c>
      <c r="P24" s="29">
        <v>1.1200000000000001</v>
      </c>
      <c r="Q24" s="29">
        <v>0.999</v>
      </c>
      <c r="R24" s="29">
        <v>0.29970000000000002</v>
      </c>
      <c r="S24" s="29">
        <v>0.19980000000000001</v>
      </c>
      <c r="T24" s="29">
        <v>0.1399</v>
      </c>
      <c r="U24" s="30">
        <v>0.1399</v>
      </c>
      <c r="W24" s="138" t="s">
        <v>101</v>
      </c>
      <c r="X24" s="139" t="s">
        <v>73</v>
      </c>
      <c r="Y24" s="139" t="s">
        <v>13</v>
      </c>
      <c r="Z24" s="140" t="s">
        <v>74</v>
      </c>
    </row>
    <row r="25" spans="2:27" s="4" customFormat="1" ht="15" customHeight="1" thickTop="1" x14ac:dyDescent="0.25">
      <c r="B25" s="6"/>
      <c r="C25" s="41" t="s">
        <v>84</v>
      </c>
      <c r="D25" s="7"/>
      <c r="E25" s="112">
        <v>1.5E-3</v>
      </c>
      <c r="F25" s="36" t="s">
        <v>86</v>
      </c>
      <c r="G25" s="112" t="s">
        <v>114</v>
      </c>
      <c r="K25" s="8"/>
      <c r="L25" s="97"/>
      <c r="O25" s="28" t="s">
        <v>34</v>
      </c>
      <c r="P25" s="29">
        <v>1.1200000000000001</v>
      </c>
      <c r="Q25" s="29">
        <v>0.999</v>
      </c>
      <c r="R25" s="29">
        <v>0.29970000000000002</v>
      </c>
      <c r="S25" s="29">
        <v>0.19980000000000001</v>
      </c>
      <c r="T25" s="29">
        <v>0.1399</v>
      </c>
      <c r="U25" s="30">
        <v>0.1399</v>
      </c>
      <c r="W25" s="20" t="s">
        <v>15</v>
      </c>
      <c r="X25" s="141">
        <v>46.01</v>
      </c>
      <c r="Y25" s="141" t="s">
        <v>75</v>
      </c>
      <c r="Z25" s="101" t="s">
        <v>76</v>
      </c>
    </row>
    <row r="26" spans="2:27" s="4" customFormat="1" ht="15" customHeight="1" thickBot="1" x14ac:dyDescent="0.3">
      <c r="B26" s="6"/>
      <c r="C26" s="41"/>
      <c r="D26" s="7"/>
      <c r="E26" s="7"/>
      <c r="F26" s="7"/>
      <c r="G26" s="7"/>
      <c r="H26" s="36"/>
      <c r="I26" s="8"/>
      <c r="J26" s="8"/>
      <c r="K26" s="8"/>
      <c r="L26" s="97"/>
      <c r="O26" s="28" t="s">
        <v>35</v>
      </c>
      <c r="P26" s="29">
        <v>1.1200000000000001</v>
      </c>
      <c r="Q26" s="29">
        <v>0.999</v>
      </c>
      <c r="R26" s="29">
        <v>0.29970000000000002</v>
      </c>
      <c r="S26" s="37" t="s">
        <v>49</v>
      </c>
      <c r="T26" s="29">
        <v>0.29970000000000002</v>
      </c>
      <c r="U26" s="30">
        <v>0.1399</v>
      </c>
      <c r="W26" s="28" t="s">
        <v>3</v>
      </c>
      <c r="X26" s="143">
        <v>16.04</v>
      </c>
      <c r="Y26" s="143" t="s">
        <v>75</v>
      </c>
      <c r="Z26" s="103" t="s">
        <v>77</v>
      </c>
      <c r="AA26" s="90"/>
    </row>
    <row r="27" spans="2:27" s="4" customFormat="1" ht="15" customHeight="1" thickBot="1" x14ac:dyDescent="0.3">
      <c r="B27" s="24"/>
      <c r="C27" s="71"/>
      <c r="D27" s="27"/>
      <c r="E27" s="27"/>
      <c r="F27" s="161"/>
      <c r="G27" s="161"/>
      <c r="H27" s="72"/>
      <c r="I27" s="61"/>
      <c r="J27" s="61"/>
      <c r="K27" s="25"/>
      <c r="L27" s="43"/>
      <c r="O27" s="38" t="s">
        <v>31</v>
      </c>
      <c r="P27" s="39">
        <v>1.1200000000000001</v>
      </c>
      <c r="Q27" s="39">
        <v>0.999</v>
      </c>
      <c r="R27" s="39">
        <v>0.29970000000000002</v>
      </c>
      <c r="S27" s="37" t="s">
        <v>49</v>
      </c>
      <c r="T27" s="39">
        <v>0.29970000000000002</v>
      </c>
      <c r="U27" s="40">
        <v>0.1399</v>
      </c>
      <c r="W27" s="28" t="s">
        <v>2</v>
      </c>
      <c r="X27" s="143">
        <v>28.01</v>
      </c>
      <c r="Y27" s="143" t="s">
        <v>75</v>
      </c>
      <c r="Z27" s="103" t="s">
        <v>25</v>
      </c>
      <c r="AA27" s="145"/>
    </row>
    <row r="28" spans="2:27" s="4" customFormat="1" ht="15" customHeight="1" x14ac:dyDescent="0.25">
      <c r="B28" s="6"/>
      <c r="C28" s="66" t="s">
        <v>69</v>
      </c>
      <c r="D28" s="7"/>
      <c r="E28" s="7"/>
      <c r="F28" s="117"/>
      <c r="G28" s="117"/>
      <c r="H28" s="36"/>
      <c r="I28" s="3"/>
      <c r="J28" s="3"/>
      <c r="K28" s="8"/>
      <c r="L28" s="9"/>
      <c r="O28" s="42"/>
      <c r="P28" s="3"/>
      <c r="Q28" s="3"/>
      <c r="R28" s="3"/>
      <c r="S28" s="3"/>
      <c r="T28" s="3"/>
      <c r="U28" s="3"/>
      <c r="W28" s="28" t="s">
        <v>78</v>
      </c>
      <c r="X28" s="146">
        <v>379.73</v>
      </c>
      <c r="Y28" s="143" t="s">
        <v>102</v>
      </c>
      <c r="Z28" s="103" t="s">
        <v>103</v>
      </c>
    </row>
    <row r="29" spans="2:27" s="4" customFormat="1" ht="15" customHeight="1" thickBot="1" x14ac:dyDescent="0.3">
      <c r="B29" s="6"/>
      <c r="C29" s="41"/>
      <c r="D29" s="7"/>
      <c r="E29" s="7"/>
      <c r="F29" s="117"/>
      <c r="G29" s="117"/>
      <c r="H29" s="36"/>
      <c r="I29" s="3"/>
      <c r="J29" s="3"/>
      <c r="K29" s="8"/>
      <c r="L29" s="9"/>
      <c r="O29" s="165" t="s">
        <v>38</v>
      </c>
      <c r="P29" s="165"/>
      <c r="Q29" s="165"/>
      <c r="R29" s="165"/>
      <c r="S29" s="165"/>
      <c r="T29" s="165"/>
      <c r="U29" s="165"/>
      <c r="W29" s="147" t="s">
        <v>79</v>
      </c>
      <c r="X29" s="148">
        <v>15</v>
      </c>
      <c r="Y29" s="148" t="s">
        <v>80</v>
      </c>
      <c r="Z29" s="109" t="s">
        <v>104</v>
      </c>
    </row>
    <row r="30" spans="2:27" s="4" customFormat="1" ht="15" customHeight="1" x14ac:dyDescent="0.25">
      <c r="B30" s="6"/>
      <c r="C30" s="76" t="s">
        <v>14</v>
      </c>
      <c r="D30" s="76" t="s">
        <v>64</v>
      </c>
      <c r="E30" s="76" t="s">
        <v>8</v>
      </c>
      <c r="H30" s="36"/>
      <c r="I30" s="3"/>
      <c r="J30" s="3"/>
      <c r="K30" s="8"/>
      <c r="L30" s="9"/>
      <c r="O30" s="10"/>
      <c r="P30" s="166" t="s">
        <v>23</v>
      </c>
      <c r="Q30" s="166"/>
      <c r="R30" s="166"/>
      <c r="S30" s="166"/>
      <c r="T30" s="166"/>
      <c r="U30" s="167"/>
      <c r="W30" s="23" t="s">
        <v>105</v>
      </c>
      <c r="X30" s="156">
        <v>453.6</v>
      </c>
      <c r="Y30" s="156" t="s">
        <v>106</v>
      </c>
      <c r="Z30" s="157" t="s">
        <v>94</v>
      </c>
    </row>
    <row r="31" spans="2:27" s="4" customFormat="1" ht="15" customHeight="1" thickBot="1" x14ac:dyDescent="0.3">
      <c r="B31" s="6"/>
      <c r="C31" s="41" t="s">
        <v>15</v>
      </c>
      <c r="D31" s="79">
        <v>1.25</v>
      </c>
      <c r="E31" s="187" t="s">
        <v>71</v>
      </c>
      <c r="F31" s="187"/>
      <c r="G31" s="187"/>
      <c r="H31" s="36"/>
      <c r="I31" s="3"/>
      <c r="J31" s="3"/>
      <c r="K31" s="8"/>
      <c r="L31" s="9"/>
      <c r="O31" s="12" t="s">
        <v>24</v>
      </c>
      <c r="P31" s="13">
        <v>0</v>
      </c>
      <c r="Q31" s="13">
        <v>1</v>
      </c>
      <c r="R31" s="13">
        <v>2</v>
      </c>
      <c r="S31" s="13">
        <v>3</v>
      </c>
      <c r="T31" s="13" t="s">
        <v>26</v>
      </c>
      <c r="U31" s="14">
        <v>4</v>
      </c>
      <c r="W31" s="49" t="s">
        <v>109</v>
      </c>
      <c r="X31" s="110">
        <v>9080</v>
      </c>
      <c r="Y31" s="158" t="s">
        <v>107</v>
      </c>
      <c r="Z31" s="159" t="s">
        <v>108</v>
      </c>
    </row>
    <row r="32" spans="2:27" s="4" customFormat="1" ht="15" customHeight="1" thickTop="1" x14ac:dyDescent="0.25">
      <c r="B32" s="6"/>
      <c r="C32" s="41" t="s">
        <v>3</v>
      </c>
      <c r="D32" s="79">
        <v>1.25</v>
      </c>
      <c r="E32" s="187" t="s">
        <v>71</v>
      </c>
      <c r="F32" s="187"/>
      <c r="G32" s="187"/>
      <c r="H32" s="36"/>
      <c r="I32" s="3"/>
      <c r="J32" s="3"/>
      <c r="K32" s="8"/>
      <c r="L32" s="9"/>
      <c r="O32" s="44" t="s">
        <v>33</v>
      </c>
      <c r="P32" s="45">
        <v>3</v>
      </c>
      <c r="Q32" s="45">
        <v>3</v>
      </c>
      <c r="R32" s="45">
        <v>3.7</v>
      </c>
      <c r="S32" s="45">
        <v>3.7</v>
      </c>
      <c r="T32" s="37" t="s">
        <v>49</v>
      </c>
      <c r="U32" s="52">
        <v>3.7</v>
      </c>
    </row>
    <row r="33" spans="2:24" s="4" customFormat="1" ht="15" customHeight="1" x14ac:dyDescent="0.25">
      <c r="B33" s="6"/>
      <c r="C33" s="41" t="s">
        <v>2</v>
      </c>
      <c r="D33" s="79">
        <v>1.25</v>
      </c>
      <c r="E33" s="187" t="s">
        <v>71</v>
      </c>
      <c r="F33" s="187"/>
      <c r="G33" s="187"/>
      <c r="H33" s="36"/>
      <c r="I33" s="3"/>
      <c r="J33" s="3"/>
      <c r="K33" s="8"/>
      <c r="L33" s="9"/>
      <c r="O33" s="28" t="s">
        <v>27</v>
      </c>
      <c r="P33" s="29">
        <v>3</v>
      </c>
      <c r="Q33" s="29">
        <v>3</v>
      </c>
      <c r="R33" s="29">
        <v>3.7</v>
      </c>
      <c r="S33" s="29">
        <v>3.7</v>
      </c>
      <c r="T33" s="29">
        <v>3.7</v>
      </c>
      <c r="U33" s="30">
        <v>3.7</v>
      </c>
    </row>
    <row r="34" spans="2:24" s="4" customFormat="1" ht="15" customHeight="1" x14ac:dyDescent="0.25">
      <c r="B34" s="6"/>
      <c r="C34" s="41" t="s">
        <v>1</v>
      </c>
      <c r="D34" s="79">
        <v>1.25</v>
      </c>
      <c r="E34" s="187" t="s">
        <v>71</v>
      </c>
      <c r="F34" s="187"/>
      <c r="G34" s="187"/>
      <c r="H34" s="36"/>
      <c r="I34" s="3"/>
      <c r="J34" s="3"/>
      <c r="K34" s="8"/>
      <c r="L34" s="9"/>
      <c r="O34" s="28" t="s">
        <v>28</v>
      </c>
      <c r="P34" s="29">
        <v>3</v>
      </c>
      <c r="Q34" s="29">
        <v>3</v>
      </c>
      <c r="R34" s="29">
        <v>3.7</v>
      </c>
      <c r="S34" s="29">
        <v>3.7</v>
      </c>
      <c r="T34" s="29">
        <v>3.7</v>
      </c>
      <c r="U34" s="30">
        <v>3.7</v>
      </c>
    </row>
    <row r="35" spans="2:24" s="4" customFormat="1" ht="15" customHeight="1" thickBot="1" x14ac:dyDescent="0.3">
      <c r="B35" s="6"/>
      <c r="C35" s="41"/>
      <c r="D35" s="7"/>
      <c r="E35" s="7"/>
      <c r="F35" s="117"/>
      <c r="G35" s="117"/>
      <c r="H35" s="36"/>
      <c r="I35" s="3"/>
      <c r="J35" s="3"/>
      <c r="K35" s="8"/>
      <c r="L35" s="9"/>
      <c r="O35" s="28" t="s">
        <v>29</v>
      </c>
      <c r="P35" s="29">
        <v>3</v>
      </c>
      <c r="Q35" s="29">
        <v>8.5</v>
      </c>
      <c r="R35" s="29">
        <v>2.6</v>
      </c>
      <c r="S35" s="29">
        <v>2.6</v>
      </c>
      <c r="T35" s="29">
        <v>2.6</v>
      </c>
      <c r="U35" s="30">
        <v>2.6</v>
      </c>
    </row>
    <row r="36" spans="2:24" s="4" customFormat="1" ht="15" customHeight="1" x14ac:dyDescent="0.25">
      <c r="B36" s="24"/>
      <c r="C36" s="71"/>
      <c r="D36" s="27"/>
      <c r="E36" s="27"/>
      <c r="F36" s="161"/>
      <c r="G36" s="161"/>
      <c r="H36" s="72"/>
      <c r="I36" s="61"/>
      <c r="J36" s="61"/>
      <c r="K36" s="25"/>
      <c r="L36" s="43"/>
      <c r="O36" s="28" t="s">
        <v>30</v>
      </c>
      <c r="P36" s="29">
        <v>3</v>
      </c>
      <c r="Q36" s="29">
        <v>8.5</v>
      </c>
      <c r="R36" s="29">
        <v>2.6</v>
      </c>
      <c r="S36" s="29">
        <v>2.6</v>
      </c>
      <c r="T36" s="29">
        <v>2.6</v>
      </c>
      <c r="U36" s="30">
        <v>2.6</v>
      </c>
    </row>
    <row r="37" spans="2:24" s="4" customFormat="1" ht="15" customHeight="1" x14ac:dyDescent="0.25">
      <c r="B37" s="6"/>
      <c r="C37" s="66" t="s">
        <v>70</v>
      </c>
      <c r="L37" s="9"/>
      <c r="O37" s="28" t="s">
        <v>34</v>
      </c>
      <c r="P37" s="29">
        <v>3</v>
      </c>
      <c r="Q37" s="29">
        <v>8.5</v>
      </c>
      <c r="R37" s="29">
        <v>2.6</v>
      </c>
      <c r="S37" s="29">
        <v>2.6</v>
      </c>
      <c r="T37" s="29">
        <v>2.6</v>
      </c>
      <c r="U37" s="30">
        <v>2.6</v>
      </c>
    </row>
    <row r="38" spans="2:24" s="4" customFormat="1" ht="15" customHeight="1" x14ac:dyDescent="0.25">
      <c r="B38" s="6"/>
      <c r="C38" s="66"/>
      <c r="L38" s="9"/>
      <c r="O38" s="28" t="s">
        <v>35</v>
      </c>
      <c r="P38" s="29">
        <v>3</v>
      </c>
      <c r="Q38" s="29">
        <v>8.5</v>
      </c>
      <c r="R38" s="29">
        <v>2.6</v>
      </c>
      <c r="S38" s="37" t="s">
        <v>49</v>
      </c>
      <c r="T38" s="29">
        <v>2.6</v>
      </c>
      <c r="U38" s="30">
        <v>2.6</v>
      </c>
    </row>
    <row r="39" spans="2:24" s="4" customFormat="1" ht="15" customHeight="1" thickBot="1" x14ac:dyDescent="0.3">
      <c r="B39" s="6"/>
      <c r="C39" s="76" t="s">
        <v>55</v>
      </c>
      <c r="D39" s="76"/>
      <c r="E39" s="76"/>
      <c r="F39" s="76"/>
      <c r="G39" s="76"/>
      <c r="H39" s="76" t="s">
        <v>56</v>
      </c>
      <c r="L39" s="9"/>
      <c r="O39" s="38" t="s">
        <v>31</v>
      </c>
      <c r="P39" s="39">
        <v>3</v>
      </c>
      <c r="Q39" s="39">
        <v>8.5</v>
      </c>
      <c r="R39" s="39">
        <v>2.6</v>
      </c>
      <c r="S39" s="37" t="s">
        <v>49</v>
      </c>
      <c r="T39" s="39">
        <v>2.6</v>
      </c>
      <c r="U39" s="40">
        <v>2.6</v>
      </c>
    </row>
    <row r="40" spans="2:24" s="4" customFormat="1" ht="15" customHeight="1" x14ac:dyDescent="0.35">
      <c r="B40" s="6"/>
      <c r="C40" s="77" t="s">
        <v>67</v>
      </c>
      <c r="H40" s="82" t="s">
        <v>59</v>
      </c>
      <c r="L40" s="9"/>
    </row>
    <row r="41" spans="2:24" s="4" customFormat="1" ht="15" customHeight="1" thickBot="1" x14ac:dyDescent="0.3">
      <c r="B41" s="6"/>
      <c r="C41" s="73" t="s">
        <v>61</v>
      </c>
      <c r="H41" s="82" t="s">
        <v>59</v>
      </c>
      <c r="L41" s="9"/>
      <c r="O41" s="165" t="s">
        <v>39</v>
      </c>
      <c r="P41" s="165"/>
      <c r="Q41" s="165"/>
      <c r="R41" s="165"/>
      <c r="S41" s="165"/>
      <c r="T41" s="165"/>
      <c r="U41" s="165"/>
    </row>
    <row r="42" spans="2:24" s="4" customFormat="1" ht="18" customHeight="1" x14ac:dyDescent="0.25">
      <c r="B42" s="6"/>
      <c r="C42" s="73" t="s">
        <v>62</v>
      </c>
      <c r="H42" s="82" t="s">
        <v>59</v>
      </c>
      <c r="L42" s="9"/>
      <c r="O42" s="10"/>
      <c r="P42" s="166" t="s">
        <v>23</v>
      </c>
      <c r="Q42" s="166"/>
      <c r="R42" s="166"/>
      <c r="S42" s="166"/>
      <c r="T42" s="166"/>
      <c r="U42" s="167"/>
    </row>
    <row r="43" spans="2:24" s="4" customFormat="1" ht="15" customHeight="1" thickBot="1" x14ac:dyDescent="0.25">
      <c r="B43" s="6"/>
      <c r="C43" s="77" t="s">
        <v>68</v>
      </c>
      <c r="H43" s="82" t="s">
        <v>59</v>
      </c>
      <c r="L43" s="9"/>
      <c r="O43" s="12" t="s">
        <v>24</v>
      </c>
      <c r="P43" s="13">
        <v>0</v>
      </c>
      <c r="Q43" s="13">
        <v>1</v>
      </c>
      <c r="R43" s="13">
        <v>2</v>
      </c>
      <c r="S43" s="13">
        <v>3</v>
      </c>
      <c r="T43" s="13" t="s">
        <v>26</v>
      </c>
      <c r="U43" s="14">
        <v>4</v>
      </c>
      <c r="W43" s="1"/>
      <c r="X43" s="1"/>
    </row>
    <row r="44" spans="2:24" s="4" customFormat="1" ht="15" customHeight="1" thickTop="1" x14ac:dyDescent="0.25">
      <c r="B44" s="6"/>
      <c r="C44" s="73" t="s">
        <v>63</v>
      </c>
      <c r="H44" s="82" t="s">
        <v>59</v>
      </c>
      <c r="L44" s="9"/>
      <c r="O44" s="44" t="s">
        <v>33</v>
      </c>
      <c r="P44" s="45">
        <v>1</v>
      </c>
      <c r="Q44" s="45">
        <v>1</v>
      </c>
      <c r="R44" s="45">
        <v>0.3</v>
      </c>
      <c r="S44" s="45">
        <v>0.3</v>
      </c>
      <c r="T44" s="37" t="s">
        <v>49</v>
      </c>
      <c r="U44" s="62">
        <v>0.02</v>
      </c>
      <c r="W44" s="1"/>
      <c r="X44" s="1"/>
    </row>
    <row r="45" spans="2:24" s="4" customFormat="1" ht="18" customHeight="1" x14ac:dyDescent="0.25">
      <c r="B45" s="6"/>
      <c r="L45" s="9"/>
      <c r="O45" s="28" t="s">
        <v>27</v>
      </c>
      <c r="P45" s="29">
        <v>1</v>
      </c>
      <c r="Q45" s="29">
        <v>1</v>
      </c>
      <c r="R45" s="29">
        <v>0.3</v>
      </c>
      <c r="S45" s="29">
        <v>0.3</v>
      </c>
      <c r="T45" s="29">
        <v>0.01</v>
      </c>
      <c r="U45" s="30">
        <v>0.01</v>
      </c>
      <c r="W45" s="1"/>
      <c r="X45" s="1"/>
    </row>
    <row r="46" spans="2:24" s="4" customFormat="1" ht="17.25" customHeight="1" x14ac:dyDescent="0.25">
      <c r="B46" s="6"/>
      <c r="C46" s="76" t="s">
        <v>14</v>
      </c>
      <c r="D46" s="76" t="s">
        <v>64</v>
      </c>
      <c r="E46" s="76" t="s">
        <v>8</v>
      </c>
      <c r="L46" s="9"/>
      <c r="O46" s="28" t="s">
        <v>28</v>
      </c>
      <c r="P46" s="29">
        <v>1</v>
      </c>
      <c r="Q46" s="29">
        <v>1</v>
      </c>
      <c r="R46" s="29">
        <v>0.22</v>
      </c>
      <c r="S46" s="29">
        <v>0.22</v>
      </c>
      <c r="T46" s="29">
        <v>0.01</v>
      </c>
      <c r="U46" s="30">
        <v>0.01</v>
      </c>
      <c r="W46" s="1"/>
      <c r="X46" s="1"/>
    </row>
    <row r="47" spans="2:24" s="4" customFormat="1" ht="15" customHeight="1" x14ac:dyDescent="0.25">
      <c r="B47" s="6"/>
      <c r="C47" s="41" t="s">
        <v>15</v>
      </c>
      <c r="D47" s="162">
        <f>IF(OR(H40="Yes", H41="Yes", H42="Yes"), 1.5, 1.25)</f>
        <v>1.25</v>
      </c>
      <c r="E47" s="3" t="s">
        <v>53</v>
      </c>
      <c r="H47" s="36"/>
      <c r="K47" s="8"/>
      <c r="L47" s="9"/>
      <c r="O47" s="28" t="s">
        <v>29</v>
      </c>
      <c r="P47" s="29">
        <v>1</v>
      </c>
      <c r="Q47" s="29">
        <v>0.4</v>
      </c>
      <c r="R47" s="29">
        <v>0.15</v>
      </c>
      <c r="S47" s="29">
        <v>0.15</v>
      </c>
      <c r="T47" s="29">
        <v>0.01</v>
      </c>
      <c r="U47" s="30">
        <v>0.01</v>
      </c>
      <c r="W47" s="1"/>
      <c r="X47" s="1"/>
    </row>
    <row r="48" spans="2:24" s="4" customFormat="1" ht="15" customHeight="1" x14ac:dyDescent="0.25">
      <c r="B48" s="6"/>
      <c r="C48" s="41" t="s">
        <v>3</v>
      </c>
      <c r="D48" s="162">
        <f>IF(OR(H40="Yes", H41="Yes", H42="Yes"), 1.5, 1.25)</f>
        <v>1.25</v>
      </c>
      <c r="E48" s="3" t="s">
        <v>53</v>
      </c>
      <c r="H48" s="36"/>
      <c r="K48" s="8"/>
      <c r="L48" s="9"/>
      <c r="O48" s="28" t="s">
        <v>30</v>
      </c>
      <c r="P48" s="29">
        <v>1</v>
      </c>
      <c r="Q48" s="29">
        <v>0.4</v>
      </c>
      <c r="R48" s="29">
        <v>0.15</v>
      </c>
      <c r="S48" s="29">
        <v>0.15</v>
      </c>
      <c r="T48" s="29">
        <v>0.01</v>
      </c>
      <c r="U48" s="30">
        <v>0.01</v>
      </c>
      <c r="W48" s="1"/>
      <c r="X48" s="1"/>
    </row>
    <row r="49" spans="2:24" s="4" customFormat="1" ht="17.25" customHeight="1" x14ac:dyDescent="0.25">
      <c r="B49" s="6"/>
      <c r="C49" s="41" t="s">
        <v>2</v>
      </c>
      <c r="D49" s="162">
        <v>1.25</v>
      </c>
      <c r="E49" s="3" t="s">
        <v>52</v>
      </c>
      <c r="H49" s="36"/>
      <c r="K49" s="8"/>
      <c r="L49" s="9"/>
      <c r="O49" s="28" t="s">
        <v>34</v>
      </c>
      <c r="P49" s="29">
        <v>1</v>
      </c>
      <c r="Q49" s="29">
        <v>0.4</v>
      </c>
      <c r="R49" s="29">
        <v>0.15</v>
      </c>
      <c r="S49" s="29">
        <v>0.15</v>
      </c>
      <c r="T49" s="29">
        <v>0.01</v>
      </c>
      <c r="U49" s="30">
        <v>0.01</v>
      </c>
      <c r="W49" s="1"/>
      <c r="X49" s="1"/>
    </row>
    <row r="50" spans="2:24" s="4" customFormat="1" ht="15" customHeight="1" thickBot="1" x14ac:dyDescent="0.3">
      <c r="B50" s="6"/>
      <c r="C50" s="41"/>
      <c r="D50" s="162"/>
      <c r="E50" s="3"/>
      <c r="H50" s="36"/>
      <c r="K50" s="8"/>
      <c r="L50" s="9"/>
      <c r="O50" s="28" t="s">
        <v>35</v>
      </c>
      <c r="P50" s="29">
        <v>1</v>
      </c>
      <c r="Q50" s="29">
        <v>0.4</v>
      </c>
      <c r="R50" s="29">
        <v>0.15</v>
      </c>
      <c r="S50" s="37" t="s">
        <v>49</v>
      </c>
      <c r="T50" s="29">
        <v>0.08</v>
      </c>
      <c r="U50" s="30">
        <v>0.02</v>
      </c>
      <c r="W50" s="1"/>
      <c r="X50" s="1"/>
    </row>
    <row r="51" spans="2:24" s="4" customFormat="1" ht="15" customHeight="1" thickBot="1" x14ac:dyDescent="0.3">
      <c r="B51" s="24"/>
      <c r="C51" s="61"/>
      <c r="D51" s="61"/>
      <c r="E51" s="61"/>
      <c r="F51" s="61"/>
      <c r="G51" s="61"/>
      <c r="H51" s="61"/>
      <c r="I51" s="61"/>
      <c r="J51" s="61"/>
      <c r="K51" s="61"/>
      <c r="L51" s="43"/>
      <c r="O51" s="38" t="s">
        <v>31</v>
      </c>
      <c r="P51" s="39">
        <v>1</v>
      </c>
      <c r="Q51" s="39">
        <v>0.4</v>
      </c>
      <c r="R51" s="39">
        <v>0.15</v>
      </c>
      <c r="S51" s="37" t="s">
        <v>49</v>
      </c>
      <c r="T51" s="39">
        <v>0.08</v>
      </c>
      <c r="U51" s="40">
        <v>0.02</v>
      </c>
      <c r="W51" s="1"/>
      <c r="X51" s="1"/>
    </row>
    <row r="52" spans="2:24" s="4" customFormat="1" ht="15" customHeight="1" x14ac:dyDescent="0.25">
      <c r="B52" s="6"/>
      <c r="C52" s="31" t="s">
        <v>50</v>
      </c>
      <c r="D52" s="8"/>
      <c r="E52" s="8"/>
      <c r="H52" s="8"/>
      <c r="I52" s="8"/>
      <c r="J52" s="8"/>
      <c r="K52" s="8"/>
      <c r="L52" s="9"/>
      <c r="W52" s="1"/>
      <c r="X52" s="1"/>
    </row>
    <row r="53" spans="2:24" s="4" customFormat="1" ht="15" customHeight="1" x14ac:dyDescent="0.25">
      <c r="B53" s="6"/>
      <c r="C53" s="31"/>
      <c r="D53" s="8"/>
      <c r="E53" s="8"/>
      <c r="H53" s="8"/>
      <c r="I53" s="8"/>
      <c r="J53" s="8"/>
      <c r="K53" s="8"/>
      <c r="L53" s="9"/>
      <c r="W53" s="1"/>
      <c r="X53" s="1"/>
    </row>
    <row r="54" spans="2:24" s="4" customFormat="1" ht="15" customHeight="1" x14ac:dyDescent="0.25">
      <c r="B54" s="6"/>
      <c r="C54" s="33" t="s">
        <v>14</v>
      </c>
      <c r="D54" s="33" t="s">
        <v>4</v>
      </c>
      <c r="E54" s="35" t="s">
        <v>8</v>
      </c>
      <c r="H54" s="3"/>
      <c r="I54" s="3"/>
      <c r="J54" s="3"/>
      <c r="K54" s="8"/>
      <c r="L54" s="9"/>
      <c r="W54" s="1"/>
      <c r="X54" s="1"/>
    </row>
    <row r="55" spans="2:24" s="4" customFormat="1" ht="15" customHeight="1" x14ac:dyDescent="0.25">
      <c r="B55" s="6"/>
      <c r="C55" s="7" t="s">
        <v>15</v>
      </c>
      <c r="D55" s="47">
        <f>INDEX(P8:U15,MATCH(IF(F13&gt;=1200,"1200+",(IF(F13&gt;=750,"750 to 1199.99",(IF(F13&gt;=600,"600 to 749.99",(IF(F13&gt;=300,"300 to 599.99",(IF(F13&gt;=175,"175 to 299.99",(IF(F13&gt;=100,"100 to 174.99",(IF(F13&gt;=75,"75 to 99.99",(IF(F13&gt;=50,"50 to 74.99", IF(F13&lt;50,"Enter Value Higher than 50 hp")))))))))))))))),O8:O15,0),(MATCH(F18,P7:U7,1)))</f>
        <v>0.3</v>
      </c>
      <c r="E55" s="48" t="str">
        <f>X9</f>
        <v>EPA Tier 4 Transitional for 100 hp to 174.99 hp engines</v>
      </c>
      <c r="H55" s="3"/>
      <c r="I55" s="3"/>
      <c r="J55" s="3"/>
      <c r="K55" s="8"/>
      <c r="L55" s="9"/>
      <c r="W55" s="1"/>
      <c r="X55" s="1"/>
    </row>
    <row r="56" spans="2:24" s="4" customFormat="1" ht="15" customHeight="1" x14ac:dyDescent="0.25">
      <c r="B56" s="6"/>
      <c r="C56" s="8" t="s">
        <v>3</v>
      </c>
      <c r="D56" s="47">
        <f>INDEX(P20:U27,MATCH(IF(F13&gt;=1200,"1200+",(IF(F13&gt;=750,"750 to 1199.99",(IF(F13&gt;=600,"600 to 749.99",(IF(F13&gt;=300,"300 to 599.99",(IF(F13&gt;=175,"175 to 299.99",(IF(F13&gt;=100,"100 to 174.99",(IF(F13&gt;=75,"75 to 99.99",(IF(F13&gt;=50,"50 to 74.99", IF(F13&lt;50,"Enter Value Higher than 50 hp")))))))))))))))),O20:O27,0),(MATCH(F18,P19:U19,1)))</f>
        <v>0.1399</v>
      </c>
      <c r="E56" s="48" t="str">
        <f>X9</f>
        <v>EPA Tier 4 Transitional for 100 hp to 174.99 hp engines</v>
      </c>
      <c r="H56" s="3"/>
      <c r="I56" s="3"/>
      <c r="J56" s="3"/>
      <c r="K56" s="8"/>
      <c r="L56" s="9"/>
      <c r="W56" s="1"/>
      <c r="X56" s="1"/>
    </row>
    <row r="57" spans="2:24" s="4" customFormat="1" ht="15" customHeight="1" x14ac:dyDescent="0.25">
      <c r="B57" s="6"/>
      <c r="C57" s="8" t="s">
        <v>2</v>
      </c>
      <c r="D57" s="47">
        <f>INDEX(P32:U39,MATCH(IF(F13&gt;=1200,"1200+",(IF(F13&gt;=750,"750 to 1199.99",(IF(F13&gt;=600,"600 to 749.99",(IF(F13&gt;=300,"300 to 599.99",(IF(F13&gt;=175,"175 to 299.99",(IF(F13&gt;=100,"100 to 174.99",(IF(F13&gt;=75,"75 to 99.99",(IF(F13&gt;=50,"50 to 74.99", IF(F13&lt;50,"Enter Value Higher than 50 hp")))))))))))))))),O32:O39,0),(MATCH(F18,P31:U31,1)))</f>
        <v>3.7</v>
      </c>
      <c r="E57" s="48" t="str">
        <f>X9</f>
        <v>EPA Tier 4 Transitional for 100 hp to 174.99 hp engines</v>
      </c>
      <c r="H57" s="3"/>
      <c r="I57" s="3"/>
      <c r="J57" s="3"/>
      <c r="K57" s="8"/>
      <c r="L57" s="9"/>
      <c r="W57" s="1"/>
      <c r="X57" s="1"/>
    </row>
    <row r="58" spans="2:24" s="4" customFormat="1" ht="15" customHeight="1" x14ac:dyDescent="0.25">
      <c r="B58" s="6"/>
      <c r="C58" s="7" t="s">
        <v>16</v>
      </c>
      <c r="D58" s="47">
        <f>3.67*E25</f>
        <v>5.5050000000000003E-3</v>
      </c>
      <c r="E58" s="48" t="s">
        <v>85</v>
      </c>
      <c r="H58" s="3"/>
      <c r="I58" s="3"/>
      <c r="J58" s="3"/>
      <c r="K58" s="8"/>
      <c r="L58" s="9"/>
      <c r="W58" s="1"/>
      <c r="X58" s="1"/>
    </row>
    <row r="59" spans="2:24" s="4" customFormat="1" ht="15" customHeight="1" x14ac:dyDescent="0.25">
      <c r="B59" s="6"/>
      <c r="C59" s="8" t="s">
        <v>1</v>
      </c>
      <c r="D59" s="47">
        <f>INDEX(P44:U51,MATCH(IF(F13&gt;=1200,"1200+",(IF(F13&gt;=750,"750 to 1199.99",(IF(F13&gt;=600,"600 to 749.99",(IF(F13&gt;=300,"300 to 599.99",(IF(F13&gt;=175,"175 to 299.99",(IF(F13&gt;=100,"100 to 174.99",(IF(F13&gt;=75,"75 to 99.99",(IF(F13&gt;=50,"50 to 74.99", IF(F13&lt;50,"Enter Value Higher than 50 hp")))))))))))))))),O44:O51,0),(MATCH(F18,P43:U43,1)))</f>
        <v>0.01</v>
      </c>
      <c r="E59" s="48" t="str">
        <f>X9</f>
        <v>EPA Tier 4 Transitional for 100 hp to 174.99 hp engines</v>
      </c>
      <c r="H59" s="3"/>
      <c r="I59" s="3"/>
      <c r="J59" s="3"/>
      <c r="K59" s="8"/>
      <c r="L59" s="9"/>
      <c r="R59" s="1"/>
      <c r="S59" s="1"/>
      <c r="T59" s="1"/>
      <c r="U59" s="1"/>
      <c r="W59" s="1"/>
      <c r="X59" s="1"/>
    </row>
    <row r="60" spans="2:24" s="4" customFormat="1" ht="15" customHeight="1" x14ac:dyDescent="0.25">
      <c r="B60" s="6"/>
      <c r="C60" s="8" t="s">
        <v>17</v>
      </c>
      <c r="D60" s="47">
        <f>D59</f>
        <v>0.01</v>
      </c>
      <c r="E60" s="50" t="s">
        <v>44</v>
      </c>
      <c r="H60" s="3"/>
      <c r="I60" s="3"/>
      <c r="J60" s="3"/>
      <c r="K60" s="8"/>
      <c r="L60" s="9"/>
      <c r="R60" s="1"/>
      <c r="S60" s="1"/>
      <c r="T60" s="1"/>
      <c r="U60" s="1"/>
      <c r="W60" s="1"/>
      <c r="X60" s="1"/>
    </row>
    <row r="61" spans="2:24" s="4" customFormat="1" ht="15" customHeight="1" x14ac:dyDescent="0.25">
      <c r="B61" s="6"/>
      <c r="C61" s="8" t="s">
        <v>18</v>
      </c>
      <c r="D61" s="47">
        <f>D59</f>
        <v>0.01</v>
      </c>
      <c r="E61" s="50" t="s">
        <v>44</v>
      </c>
      <c r="H61" s="3"/>
      <c r="I61" s="3"/>
      <c r="J61" s="3"/>
      <c r="K61" s="8"/>
      <c r="L61" s="9"/>
      <c r="O61" s="1"/>
      <c r="P61" s="1"/>
      <c r="Q61" s="1"/>
      <c r="R61" s="1"/>
      <c r="S61" s="1"/>
      <c r="T61" s="1"/>
      <c r="U61" s="1"/>
      <c r="W61" s="1"/>
      <c r="X61" s="1"/>
    </row>
    <row r="62" spans="2:24" s="4" customFormat="1" ht="15" customHeight="1" thickBot="1" x14ac:dyDescent="0.3">
      <c r="B62" s="16"/>
      <c r="C62" s="85"/>
      <c r="D62" s="85"/>
      <c r="E62" s="85"/>
      <c r="F62" s="85"/>
      <c r="G62" s="85"/>
      <c r="H62" s="85"/>
      <c r="I62" s="85"/>
      <c r="J62" s="85"/>
      <c r="K62" s="85"/>
      <c r="L62" s="19"/>
      <c r="O62" s="1"/>
      <c r="P62" s="1"/>
      <c r="Q62" s="1"/>
      <c r="R62" s="1"/>
      <c r="S62" s="1"/>
      <c r="T62" s="1"/>
      <c r="U62" s="1"/>
      <c r="W62" s="1"/>
      <c r="X62" s="1"/>
    </row>
    <row r="63" spans="2:24" s="4" customFormat="1" ht="15" customHeight="1" x14ac:dyDescent="0.25">
      <c r="B63" s="25"/>
      <c r="C63" s="61"/>
      <c r="D63" s="61"/>
      <c r="E63" s="61"/>
      <c r="F63" s="61"/>
      <c r="G63" s="61"/>
      <c r="H63" s="61"/>
      <c r="I63" s="61"/>
      <c r="J63" s="61"/>
      <c r="K63" s="61"/>
      <c r="L63" s="61"/>
      <c r="O63" s="1"/>
      <c r="P63" s="1"/>
      <c r="Q63" s="1"/>
      <c r="R63" s="1"/>
      <c r="S63" s="1"/>
      <c r="T63" s="1"/>
      <c r="U63" s="1"/>
      <c r="W63" s="1"/>
      <c r="X63" s="1"/>
    </row>
    <row r="64" spans="2:24" s="4" customFormat="1" ht="15" customHeight="1" thickBot="1" x14ac:dyDescent="0.3">
      <c r="B64" s="8"/>
      <c r="C64" s="3"/>
      <c r="D64" s="3"/>
      <c r="E64" s="3"/>
      <c r="F64" s="3"/>
      <c r="G64" s="3"/>
      <c r="H64" s="3"/>
      <c r="I64" s="3"/>
      <c r="J64" s="3"/>
      <c r="K64" s="3"/>
      <c r="L64" s="3"/>
      <c r="O64" s="1"/>
      <c r="P64" s="1"/>
      <c r="Q64" s="1"/>
      <c r="R64" s="1"/>
      <c r="S64" s="1"/>
      <c r="T64" s="1"/>
      <c r="U64" s="1"/>
      <c r="W64" s="1"/>
      <c r="X64" s="1"/>
    </row>
    <row r="65" spans="2:24" s="4" customFormat="1" ht="15" customHeight="1" x14ac:dyDescent="0.25">
      <c r="B65" s="24"/>
      <c r="C65" s="61"/>
      <c r="D65" s="61"/>
      <c r="E65" s="61"/>
      <c r="F65" s="61"/>
      <c r="G65" s="61"/>
      <c r="H65" s="61"/>
      <c r="I65" s="61"/>
      <c r="J65" s="61"/>
      <c r="K65" s="61"/>
      <c r="L65" s="43"/>
      <c r="O65" s="1"/>
      <c r="P65" s="1"/>
      <c r="Q65" s="1"/>
      <c r="R65" s="1"/>
      <c r="S65" s="1"/>
      <c r="T65" s="1"/>
      <c r="U65" s="1"/>
      <c r="W65" s="1"/>
      <c r="X65" s="1"/>
    </row>
    <row r="66" spans="2:24" s="4" customFormat="1" ht="15" customHeight="1" x14ac:dyDescent="0.25">
      <c r="B66" s="168" t="s">
        <v>113</v>
      </c>
      <c r="C66" s="169"/>
      <c r="D66" s="169"/>
      <c r="E66" s="169"/>
      <c r="F66" s="169"/>
      <c r="G66" s="169"/>
      <c r="H66" s="169"/>
      <c r="I66" s="169"/>
      <c r="J66" s="169"/>
      <c r="K66" s="169"/>
      <c r="L66" s="170"/>
      <c r="O66" s="1"/>
      <c r="P66" s="1"/>
      <c r="Q66" s="1"/>
      <c r="R66" s="1"/>
      <c r="S66" s="1"/>
      <c r="T66" s="1"/>
      <c r="U66" s="1"/>
      <c r="W66" s="1"/>
      <c r="X66" s="1"/>
    </row>
    <row r="67" spans="2:24" s="4" customFormat="1" ht="15" customHeight="1" thickBot="1" x14ac:dyDescent="0.3">
      <c r="B67" s="16"/>
      <c r="C67" s="85"/>
      <c r="D67" s="85"/>
      <c r="E67" s="85"/>
      <c r="F67" s="85"/>
      <c r="G67" s="85"/>
      <c r="H67" s="85"/>
      <c r="I67" s="85"/>
      <c r="J67" s="85"/>
      <c r="K67" s="85"/>
      <c r="L67" s="19"/>
      <c r="O67" s="1"/>
      <c r="P67" s="1"/>
      <c r="Q67" s="1"/>
      <c r="R67" s="1"/>
      <c r="S67" s="1"/>
      <c r="T67" s="1"/>
      <c r="U67" s="1"/>
      <c r="W67" s="1"/>
      <c r="X67" s="1"/>
    </row>
    <row r="68" spans="2:24" s="4" customFormat="1" ht="15" customHeight="1" x14ac:dyDescent="0.25">
      <c r="B68" s="24"/>
      <c r="C68" s="25"/>
      <c r="D68" s="25"/>
      <c r="E68" s="25"/>
      <c r="F68" s="61"/>
      <c r="G68" s="61"/>
      <c r="H68" s="26"/>
      <c r="I68" s="27"/>
      <c r="J68" s="27"/>
      <c r="K68" s="25"/>
      <c r="L68" s="43"/>
      <c r="O68" s="1"/>
      <c r="P68" s="1"/>
      <c r="Q68" s="1"/>
      <c r="R68" s="1"/>
      <c r="S68" s="1"/>
      <c r="T68" s="1"/>
      <c r="U68" s="1"/>
      <c r="W68" s="1"/>
      <c r="X68" s="1"/>
    </row>
    <row r="69" spans="2:24" s="4" customFormat="1" ht="15" customHeight="1" x14ac:dyDescent="0.25">
      <c r="B69" s="6"/>
      <c r="C69" s="66" t="s">
        <v>51</v>
      </c>
      <c r="L69" s="9"/>
      <c r="O69" s="1"/>
      <c r="P69" s="1"/>
      <c r="Q69" s="1"/>
      <c r="R69" s="1"/>
      <c r="S69" s="1"/>
      <c r="T69" s="1"/>
      <c r="U69" s="1"/>
      <c r="W69" s="1"/>
      <c r="X69" s="1"/>
    </row>
    <row r="70" spans="2:24" s="4" customFormat="1" ht="15" customHeight="1" x14ac:dyDescent="0.25">
      <c r="B70" s="6"/>
      <c r="L70" s="9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2:24" s="4" customFormat="1" ht="15" customHeight="1" x14ac:dyDescent="0.25">
      <c r="B71" s="6"/>
      <c r="C71" s="33" t="s">
        <v>14</v>
      </c>
      <c r="D71" s="33" t="s">
        <v>4</v>
      </c>
      <c r="E71" s="35" t="s">
        <v>8</v>
      </c>
      <c r="L71" s="9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2:24" s="4" customFormat="1" ht="15" customHeight="1" x14ac:dyDescent="0.25">
      <c r="B72" s="6"/>
      <c r="C72" s="7" t="s">
        <v>15</v>
      </c>
      <c r="D72" s="67">
        <f>IF(OR(F18=0,F18=1,F18=2,F18=3),D31*D55,IF(OR(F18="4T",F18=4),D47*D55))</f>
        <v>0.375</v>
      </c>
      <c r="E72" s="48" t="str">
        <f>X10</f>
        <v>EPA Tier 4 Transitional for 100 hp to 174.99 hp engines multipled by NTE factor</v>
      </c>
      <c r="L72" s="9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2:24" s="4" customFormat="1" ht="15" customHeight="1" x14ac:dyDescent="0.25">
      <c r="B73" s="6"/>
      <c r="C73" s="8" t="s">
        <v>3</v>
      </c>
      <c r="D73" s="67">
        <f>IF(OR(F18=0,F18=1,F18=2,F18=3),D32*D56,IF(OR(F18="4T",F18=4),D48*D56))</f>
        <v>0.174875</v>
      </c>
      <c r="E73" s="48" t="str">
        <f>X10</f>
        <v>EPA Tier 4 Transitional for 100 hp to 174.99 hp engines multipled by NTE factor</v>
      </c>
      <c r="H73" s="3"/>
      <c r="L73" s="9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2:24" s="4" customFormat="1" ht="15" customHeight="1" x14ac:dyDescent="0.25">
      <c r="B74" s="6"/>
      <c r="C74" s="8" t="s">
        <v>2</v>
      </c>
      <c r="D74" s="67">
        <f>IF(OR(F18=0,F18=1,F18=2,F18=3),D33*D57,IF(OR(F18="4T",F18=4),D49*D57))</f>
        <v>4.625</v>
      </c>
      <c r="E74" s="48" t="str">
        <f>X10</f>
        <v>EPA Tier 4 Transitional for 100 hp to 174.99 hp engines multipled by NTE factor</v>
      </c>
      <c r="H74" s="3"/>
      <c r="L74" s="9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2:24" s="4" customFormat="1" ht="15" customHeight="1" x14ac:dyDescent="0.25">
      <c r="B75" s="6"/>
      <c r="C75" s="4" t="s">
        <v>54</v>
      </c>
      <c r="D75" s="68">
        <f>D59</f>
        <v>0.01</v>
      </c>
      <c r="E75" s="4" t="str">
        <f>X10</f>
        <v>EPA Tier 4 Transitional for 100 hp to 174.99 hp engines multipled by NTE factor</v>
      </c>
      <c r="H75" s="3"/>
      <c r="L75" s="9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2:24" s="4" customFormat="1" ht="15" customHeight="1" x14ac:dyDescent="0.25">
      <c r="B76" s="6"/>
      <c r="C76" s="8" t="s">
        <v>17</v>
      </c>
      <c r="D76" s="68">
        <f>D75</f>
        <v>0.01</v>
      </c>
      <c r="E76" s="50" t="s">
        <v>44</v>
      </c>
      <c r="H76" s="3"/>
      <c r="L76" s="9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2:24" s="4" customFormat="1" ht="15" customHeight="1" x14ac:dyDescent="0.25">
      <c r="B77" s="6"/>
      <c r="C77" s="8" t="s">
        <v>18</v>
      </c>
      <c r="D77" s="68">
        <f>D75</f>
        <v>0.01</v>
      </c>
      <c r="E77" s="50" t="s">
        <v>44</v>
      </c>
      <c r="H77" s="3"/>
      <c r="L77" s="9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2:24" s="4" customFormat="1" ht="15" customHeight="1" thickBot="1" x14ac:dyDescent="0.3">
      <c r="B78" s="16"/>
      <c r="C78" s="18"/>
      <c r="D78" s="83"/>
      <c r="E78" s="83"/>
      <c r="F78" s="84"/>
      <c r="G78" s="84"/>
      <c r="H78" s="85"/>
      <c r="I78" s="85"/>
      <c r="J78" s="85"/>
      <c r="K78" s="85"/>
      <c r="L78" s="19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2:24" s="4" customFormat="1" ht="15" customHeight="1" x14ac:dyDescent="0.25">
      <c r="B79" s="6"/>
      <c r="C79" s="8"/>
      <c r="D79" s="86"/>
      <c r="E79" s="86"/>
      <c r="F79" s="87"/>
      <c r="G79" s="87"/>
      <c r="H79" s="3"/>
      <c r="I79" s="3"/>
      <c r="J79" s="3"/>
      <c r="K79" s="3"/>
      <c r="L79" s="9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2:24" s="4" customFormat="1" ht="15" customHeight="1" x14ac:dyDescent="0.25">
      <c r="B80" s="6"/>
      <c r="C80" s="31" t="s">
        <v>122</v>
      </c>
      <c r="D80" s="86"/>
      <c r="E80" s="86"/>
      <c r="F80" s="87"/>
      <c r="G80" s="87"/>
      <c r="H80" s="3"/>
      <c r="I80" s="3"/>
      <c r="J80" s="3"/>
      <c r="K80" s="3"/>
      <c r="L80" s="9"/>
      <c r="O80" s="1"/>
      <c r="P80" s="1"/>
      <c r="Q80" s="63"/>
      <c r="R80" s="63"/>
      <c r="S80" s="63"/>
      <c r="T80" s="63"/>
      <c r="U80" s="63"/>
      <c r="V80" s="1"/>
      <c r="W80" s="1"/>
      <c r="X80" s="1"/>
    </row>
    <row r="81" spans="2:27" s="4" customFormat="1" ht="15" customHeight="1" x14ac:dyDescent="0.25">
      <c r="B81" s="6"/>
      <c r="C81" s="8"/>
      <c r="D81" s="86"/>
      <c r="E81" s="86"/>
      <c r="F81" s="87"/>
      <c r="G81" s="87"/>
      <c r="H81" s="3"/>
      <c r="I81" s="3"/>
      <c r="J81" s="3"/>
      <c r="K81" s="3"/>
      <c r="L81" s="9"/>
      <c r="O81" s="1"/>
      <c r="P81" s="1"/>
      <c r="Q81" s="63"/>
      <c r="R81" s="63"/>
      <c r="S81" s="63"/>
      <c r="T81" s="63"/>
      <c r="U81" s="63"/>
      <c r="V81" s="1"/>
      <c r="W81" s="1"/>
      <c r="X81" s="1"/>
    </row>
    <row r="82" spans="2:27" s="4" customFormat="1" ht="15" customHeight="1" x14ac:dyDescent="0.25">
      <c r="B82" s="6"/>
      <c r="C82" s="33" t="s">
        <v>14</v>
      </c>
      <c r="D82" s="88" t="s">
        <v>72</v>
      </c>
      <c r="E82" s="89" t="s">
        <v>8</v>
      </c>
      <c r="H82" s="3"/>
      <c r="I82" s="3"/>
      <c r="J82" s="3"/>
      <c r="K82" s="3"/>
      <c r="L82" s="9"/>
      <c r="O82" s="1"/>
      <c r="P82" s="1"/>
      <c r="Q82" s="63"/>
      <c r="R82" s="63"/>
      <c r="S82" s="63"/>
      <c r="T82" s="63"/>
      <c r="U82" s="63"/>
      <c r="V82" s="1"/>
      <c r="W82" s="1"/>
      <c r="X82" s="1"/>
    </row>
    <row r="83" spans="2:27" s="4" customFormat="1" ht="15" customHeight="1" x14ac:dyDescent="0.25">
      <c r="B83" s="6"/>
      <c r="C83" s="8" t="s">
        <v>15</v>
      </c>
      <c r="D83" s="111">
        <f>(D72*X28*10^12)/(X31*(20.9/(20.9-X29))*F15*X30*X25)</f>
        <v>29.877374178773085</v>
      </c>
      <c r="E83" s="87" t="s">
        <v>40</v>
      </c>
      <c r="H83" s="3"/>
      <c r="I83" s="3"/>
      <c r="J83" s="3"/>
      <c r="K83" s="3"/>
      <c r="L83" s="9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2:27" s="4" customFormat="1" ht="15" customHeight="1" x14ac:dyDescent="0.25">
      <c r="B84" s="6"/>
      <c r="C84" s="8" t="s">
        <v>3</v>
      </c>
      <c r="D84" s="111">
        <f>(D73*X28*10^12)/(X31*(20.9/(20.9-X29))*F15*X30*X26)</f>
        <v>39.965638453148891</v>
      </c>
      <c r="E84" s="87" t="s">
        <v>40</v>
      </c>
      <c r="H84" s="3"/>
      <c r="I84" s="3"/>
      <c r="J84" s="3"/>
      <c r="K84" s="3"/>
      <c r="L84" s="9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2:27" s="4" customFormat="1" ht="15" customHeight="1" x14ac:dyDescent="0.25">
      <c r="B85" s="6"/>
      <c r="C85" s="8" t="s">
        <v>2</v>
      </c>
      <c r="D85" s="111">
        <f>(D74*X28*10^12)/(X31*(20.9/(20.9-X29))*F15*X30*X27)</f>
        <v>605.28793860190331</v>
      </c>
      <c r="E85" s="87" t="s">
        <v>40</v>
      </c>
      <c r="H85" s="3"/>
      <c r="I85" s="3"/>
      <c r="J85" s="3"/>
      <c r="K85" s="3"/>
      <c r="L85" s="9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2:27" s="4" customFormat="1" ht="15" customHeight="1" thickBot="1" x14ac:dyDescent="0.3">
      <c r="B86" s="6"/>
      <c r="C86" s="8"/>
      <c r="D86" s="86"/>
      <c r="E86" s="86"/>
      <c r="F86" s="87"/>
      <c r="G86" s="87"/>
      <c r="H86" s="3"/>
      <c r="I86" s="3"/>
      <c r="J86" s="3"/>
      <c r="K86" s="3"/>
      <c r="L86" s="9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2:27" s="4" customFormat="1" ht="15" customHeight="1" x14ac:dyDescent="0.25">
      <c r="B87" s="24"/>
      <c r="C87" s="25"/>
      <c r="D87" s="25"/>
      <c r="E87" s="25"/>
      <c r="F87" s="25"/>
      <c r="G87" s="25"/>
      <c r="H87" s="51"/>
      <c r="I87" s="25"/>
      <c r="J87" s="25"/>
      <c r="K87" s="25"/>
      <c r="L87" s="43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2:27" s="4" customFormat="1" ht="15" customHeight="1" x14ac:dyDescent="0.25">
      <c r="B88" s="6"/>
      <c r="C88" s="31" t="s">
        <v>22</v>
      </c>
      <c r="D88" s="31"/>
      <c r="E88" s="31"/>
      <c r="F88" s="31"/>
      <c r="G88" s="31"/>
      <c r="H88" s="31"/>
      <c r="I88" s="31"/>
      <c r="J88" s="31"/>
      <c r="K88" s="8"/>
      <c r="L88" s="9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2:27" s="4" customFormat="1" ht="15" customHeight="1" x14ac:dyDescent="0.25">
      <c r="B89" s="6"/>
      <c r="C89" s="53"/>
      <c r="D89" s="54"/>
      <c r="E89" s="54"/>
      <c r="F89" s="54"/>
      <c r="G89" s="54"/>
      <c r="H89" s="54"/>
      <c r="I89" s="31"/>
      <c r="J89" s="31"/>
      <c r="K89" s="8"/>
      <c r="L89" s="9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2:27" s="4" customFormat="1" ht="15" customHeight="1" thickBot="1" x14ac:dyDescent="0.3">
      <c r="B90" s="6"/>
      <c r="C90" s="55" t="s">
        <v>14</v>
      </c>
      <c r="D90" s="55" t="s">
        <v>0</v>
      </c>
      <c r="E90" s="55" t="s">
        <v>19</v>
      </c>
      <c r="H90" s="3"/>
      <c r="I90" s="31"/>
      <c r="J90" s="31"/>
      <c r="K90" s="8"/>
      <c r="L90" s="9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2:27" s="4" customFormat="1" ht="15" customHeight="1" thickTop="1" x14ac:dyDescent="0.25">
      <c r="B91" s="6"/>
      <c r="C91" s="56" t="s">
        <v>15</v>
      </c>
      <c r="D91" s="57">
        <f>D72*F13*F16/453.6</f>
        <v>2.9761904761904758</v>
      </c>
      <c r="E91" s="57">
        <f>D72*F13*F17/453.6/2000</f>
        <v>0.31001984126984128</v>
      </c>
      <c r="H91" s="3"/>
      <c r="I91" s="31"/>
      <c r="J91" s="31"/>
      <c r="K91" s="8"/>
      <c r="L91" s="9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2:27" s="4" customFormat="1" ht="15" customHeight="1" x14ac:dyDescent="0.25">
      <c r="B92" s="6"/>
      <c r="C92" s="58" t="s">
        <v>3</v>
      </c>
      <c r="D92" s="59">
        <f>D73*F13*F16/453.6</f>
        <v>1.3878968253968251</v>
      </c>
      <c r="E92" s="59">
        <f>D73*F13*F17/453.6/2000</f>
        <v>0.14457258597883599</v>
      </c>
      <c r="H92" s="3"/>
      <c r="I92" s="31"/>
      <c r="J92" s="31"/>
      <c r="K92" s="8"/>
      <c r="L92" s="9"/>
      <c r="O92" s="1"/>
      <c r="P92" s="1"/>
      <c r="Q92" s="1"/>
      <c r="R92" s="1"/>
      <c r="S92" s="1"/>
      <c r="T92" s="1"/>
      <c r="U92" s="1"/>
      <c r="V92" s="1"/>
      <c r="W92" s="1"/>
      <c r="X92" s="1"/>
      <c r="AA92" s="1"/>
    </row>
    <row r="93" spans="2:27" s="4" customFormat="1" ht="15" customHeight="1" x14ac:dyDescent="0.25">
      <c r="B93" s="6"/>
      <c r="C93" s="58" t="s">
        <v>2</v>
      </c>
      <c r="D93" s="59">
        <f>D74*F13*F16/453.6</f>
        <v>36.706349206349202</v>
      </c>
      <c r="E93" s="59">
        <f>D74*F13*F17/453.6/2000</f>
        <v>3.8235780423280419</v>
      </c>
      <c r="H93" s="3"/>
      <c r="I93" s="31"/>
      <c r="J93" s="31"/>
      <c r="K93" s="8"/>
      <c r="L93" s="9"/>
      <c r="O93" s="1"/>
      <c r="P93" s="1"/>
      <c r="Q93" s="1"/>
      <c r="R93" s="1"/>
      <c r="S93" s="1"/>
      <c r="T93" s="1"/>
      <c r="U93" s="1"/>
      <c r="V93" s="1"/>
      <c r="W93" s="1"/>
      <c r="X93" s="1"/>
      <c r="AA93" s="1"/>
    </row>
    <row r="94" spans="2:27" s="4" customFormat="1" ht="15" customHeight="1" x14ac:dyDescent="0.25">
      <c r="B94" s="6"/>
      <c r="C94" s="60" t="s">
        <v>16</v>
      </c>
      <c r="D94" s="59">
        <f>D58*F13*F16/453.6</f>
        <v>4.3690476190476189E-2</v>
      </c>
      <c r="E94" s="59">
        <f>D58*F13*F17/453.6/2000</f>
        <v>4.551091269841271E-3</v>
      </c>
      <c r="H94" s="3"/>
      <c r="I94" s="31"/>
      <c r="J94" s="31"/>
      <c r="K94" s="8"/>
      <c r="L94" s="9"/>
      <c r="O94" s="1"/>
      <c r="P94" s="1"/>
      <c r="Q94" s="1"/>
      <c r="R94" s="1"/>
      <c r="S94" s="1"/>
      <c r="T94" s="1"/>
      <c r="U94" s="1"/>
      <c r="V94" s="1"/>
      <c r="W94" s="1"/>
      <c r="X94" s="1"/>
      <c r="AA94" s="1"/>
    </row>
    <row r="95" spans="2:27" s="4" customFormat="1" ht="15" customHeight="1" x14ac:dyDescent="0.25">
      <c r="B95" s="6"/>
      <c r="C95" s="58" t="s">
        <v>1</v>
      </c>
      <c r="D95" s="59">
        <f>D75*F13*F16/453.6</f>
        <v>7.9365079365079361E-2</v>
      </c>
      <c r="E95" s="59">
        <f>D75*F13*F17/453.6/2000</f>
        <v>8.2671957671957667E-3</v>
      </c>
      <c r="H95" s="3"/>
      <c r="I95" s="31"/>
      <c r="J95" s="31"/>
      <c r="K95" s="8"/>
      <c r="L95" s="9"/>
      <c r="O95" s="1"/>
      <c r="P95" s="1"/>
      <c r="Q95" s="1"/>
      <c r="R95" s="1"/>
      <c r="S95" s="1"/>
      <c r="T95" s="1"/>
      <c r="U95" s="1"/>
      <c r="V95" s="1"/>
      <c r="W95" s="1"/>
      <c r="X95" s="1"/>
      <c r="AA95" s="1"/>
    </row>
    <row r="96" spans="2:27" s="4" customFormat="1" ht="15" customHeight="1" x14ac:dyDescent="0.25">
      <c r="B96" s="6"/>
      <c r="C96" s="58" t="s">
        <v>17</v>
      </c>
      <c r="D96" s="59">
        <f>D76*F13*F16/453.6</f>
        <v>7.9365079365079361E-2</v>
      </c>
      <c r="E96" s="59">
        <f>D76*F13*F17/453.6/2000</f>
        <v>8.2671957671957667E-3</v>
      </c>
      <c r="H96" s="3"/>
      <c r="I96" s="31"/>
      <c r="J96" s="31"/>
      <c r="K96" s="8"/>
      <c r="L96" s="9"/>
      <c r="O96" s="1"/>
      <c r="P96" s="1"/>
      <c r="Q96" s="1"/>
      <c r="R96" s="1"/>
      <c r="S96" s="1"/>
      <c r="T96" s="1"/>
      <c r="U96" s="1"/>
      <c r="V96" s="1"/>
      <c r="W96" s="1"/>
      <c r="X96" s="1"/>
      <c r="AA96" s="1"/>
    </row>
    <row r="97" spans="1:29" s="4" customFormat="1" ht="15" customHeight="1" x14ac:dyDescent="0.25">
      <c r="B97" s="6"/>
      <c r="C97" s="58" t="s">
        <v>18</v>
      </c>
      <c r="D97" s="59">
        <f>D77*F13*F16/453.6</f>
        <v>7.9365079365079361E-2</v>
      </c>
      <c r="E97" s="59">
        <f>D77*F13*F17/453.6/2000</f>
        <v>8.2671957671957667E-3</v>
      </c>
      <c r="H97" s="3"/>
      <c r="I97" s="31"/>
      <c r="J97" s="31"/>
      <c r="K97" s="8"/>
      <c r="L97" s="9"/>
      <c r="O97" s="1"/>
      <c r="P97" s="1"/>
      <c r="Q97" s="1"/>
      <c r="R97" s="1"/>
      <c r="S97" s="1"/>
      <c r="T97" s="1"/>
      <c r="U97" s="1"/>
      <c r="V97" s="1"/>
      <c r="W97" s="1"/>
      <c r="X97" s="1"/>
      <c r="AA97" s="1"/>
    </row>
    <row r="98" spans="1:29" s="4" customFormat="1" ht="15" customHeight="1" x14ac:dyDescent="0.25">
      <c r="B98" s="6"/>
      <c r="K98" s="8"/>
      <c r="L98" s="9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s="4" customFormat="1" ht="15" customHeight="1" thickBot="1" x14ac:dyDescent="0.3">
      <c r="B99" s="16"/>
      <c r="C99" s="163" t="s">
        <v>42</v>
      </c>
      <c r="D99" s="164"/>
      <c r="E99" s="69"/>
      <c r="F99" s="69"/>
      <c r="G99" s="69"/>
      <c r="H99" s="69"/>
      <c r="I99" s="18"/>
      <c r="J99" s="18" t="s">
        <v>20</v>
      </c>
      <c r="K99" s="70"/>
      <c r="L99" s="19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s="4" customFormat="1" ht="15" customHeight="1" x14ac:dyDescent="0.25"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s="4" customFormat="1" ht="15" customHeight="1" x14ac:dyDescent="0.25">
      <c r="B101" s="80" t="s">
        <v>57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s="4" customFormat="1" ht="15" customHeight="1" x14ac:dyDescent="0.25">
      <c r="B102" s="81" t="s">
        <v>66</v>
      </c>
      <c r="C102" s="3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s="4" customFormat="1" ht="15" customHeight="1" x14ac:dyDescent="0.25"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s="4" customFormat="1" ht="15" customHeight="1" x14ac:dyDescent="0.25"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s="4" customFormat="1" ht="15" customHeight="1" x14ac:dyDescent="0.25"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s="4" customFormat="1" ht="15" customHeight="1" x14ac:dyDescent="0.25"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s="4" customFormat="1" ht="15" customHeight="1" x14ac:dyDescent="0.25"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s="4" customFormat="1" ht="15" customHeight="1" x14ac:dyDescent="0.25"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s="4" customFormat="1" ht="15" customHeight="1" x14ac:dyDescent="0.25"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s="4" customFormat="1" ht="15" customHeight="1" x14ac:dyDescent="0.25">
      <c r="A110" s="3"/>
      <c r="D110" s="3"/>
      <c r="E110" s="3"/>
      <c r="F110" s="3"/>
      <c r="G110" s="3"/>
      <c r="H110" s="3"/>
      <c r="I110" s="3"/>
      <c r="J110" s="3"/>
      <c r="K110" s="3"/>
      <c r="L110" s="3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s="4" customFormat="1" ht="15" customHeight="1" x14ac:dyDescent="0.25">
      <c r="B111" s="8"/>
      <c r="C111" s="3"/>
      <c r="D111" s="8"/>
      <c r="E111" s="8"/>
      <c r="F111" s="8"/>
      <c r="G111" s="8"/>
      <c r="H111" s="3"/>
      <c r="I111" s="3"/>
      <c r="J111" s="3"/>
      <c r="K111" s="8"/>
      <c r="L111" s="3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</sheetData>
  <sheetProtection password="CA15" sheet="1" selectLockedCells="1"/>
  <mergeCells count="29">
    <mergeCell ref="W23:Z23"/>
    <mergeCell ref="B3:L3"/>
    <mergeCell ref="X7:AC7"/>
    <mergeCell ref="X8:AC8"/>
    <mergeCell ref="X6:AC6"/>
    <mergeCell ref="X9:AC9"/>
    <mergeCell ref="X10:AC10"/>
    <mergeCell ref="W5:AC5"/>
    <mergeCell ref="P18:U18"/>
    <mergeCell ref="P6:U6"/>
    <mergeCell ref="O17:U17"/>
    <mergeCell ref="W17:Y17"/>
    <mergeCell ref="I13:K13"/>
    <mergeCell ref="I14:K14"/>
    <mergeCell ref="I16:K16"/>
    <mergeCell ref="I17:K17"/>
    <mergeCell ref="O41:U41"/>
    <mergeCell ref="P42:U42"/>
    <mergeCell ref="B66:L66"/>
    <mergeCell ref="B2:L2"/>
    <mergeCell ref="O5:U5"/>
    <mergeCell ref="O29:U29"/>
    <mergeCell ref="P30:U30"/>
    <mergeCell ref="I18:K18"/>
    <mergeCell ref="G24:I24"/>
    <mergeCell ref="E31:G31"/>
    <mergeCell ref="E32:G32"/>
    <mergeCell ref="E33:G33"/>
    <mergeCell ref="E34:G34"/>
  </mergeCells>
  <dataValidations count="4">
    <dataValidation type="list" allowBlank="1" showInputMessage="1" showErrorMessage="1" sqref="G18:G19 F18">
      <formula1>EPATier</formula1>
    </dataValidation>
    <dataValidation type="list" allowBlank="1" showInputMessage="1" showErrorMessage="1" sqref="F27:G29">
      <formula1>FuelType</formula1>
    </dataValidation>
    <dataValidation type="list" allowBlank="1" showInputMessage="1" showErrorMessage="1" sqref="H40:H44">
      <formula1>Question</formula1>
    </dataValidation>
    <dataValidation type="list" allowBlank="1" showInputMessage="1" showErrorMessage="1" sqref="F14">
      <formula1>EngineTypes</formula1>
    </dataValidation>
  </dataValidations>
  <pageMargins left="0.75" right="0.75" top="1" bottom="1" header="0.5" footer="0.5"/>
  <pageSetup orientation="portrait" r:id="rId1"/>
  <headerFooter alignWithMargins="0"/>
  <ignoredErrors>
    <ignoredError sqref="F15 D47:D4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showGridLines="0" zoomScale="80" zoomScaleNormal="80" workbookViewId="0">
      <selection activeCell="D4" sqref="D4"/>
    </sheetView>
  </sheetViews>
  <sheetFormatPr defaultColWidth="10.28515625" defaultRowHeight="14.25" x14ac:dyDescent="0.25"/>
  <cols>
    <col min="1" max="2" width="3.5703125" style="1" customWidth="1"/>
    <col min="3" max="3" width="16.85546875" style="1" customWidth="1"/>
    <col min="4" max="4" width="21.7109375" style="1" customWidth="1"/>
    <col min="5" max="5" width="13.140625" style="1" customWidth="1"/>
    <col min="6" max="6" width="16.5703125" style="1" customWidth="1"/>
    <col min="7" max="7" width="11.42578125" style="1" customWidth="1"/>
    <col min="8" max="8" width="20.5703125" style="1" customWidth="1"/>
    <col min="9" max="9" width="6.42578125" style="1" customWidth="1"/>
    <col min="10" max="10" width="32.85546875" style="1" customWidth="1"/>
    <col min="11" max="12" width="3.5703125" style="1" customWidth="1"/>
    <col min="13" max="13" width="10.7109375" style="1" customWidth="1"/>
    <col min="14" max="14" width="27.28515625" style="1" hidden="1" customWidth="1"/>
    <col min="15" max="15" width="15.42578125" style="1" hidden="1" customWidth="1"/>
    <col min="16" max="16" width="16.42578125" style="1" hidden="1" customWidth="1"/>
    <col min="17" max="17" width="34.42578125" style="1" hidden="1" customWidth="1"/>
    <col min="18" max="18" width="12.7109375" style="1" customWidth="1"/>
    <col min="19" max="19" width="10.7109375" style="1" customWidth="1"/>
    <col min="20" max="20" width="28.5703125" style="1" customWidth="1"/>
    <col min="21" max="21" width="15" style="1" customWidth="1"/>
    <col min="22" max="22" width="12.5703125" style="1" customWidth="1"/>
    <col min="23" max="23" width="34.42578125" style="1" customWidth="1"/>
    <col min="24" max="26" width="10.28515625" style="1" customWidth="1"/>
    <col min="27" max="16384" width="10.28515625" style="1"/>
  </cols>
  <sheetData>
    <row r="1" spans="2:18" ht="15" thickBot="1" x14ac:dyDescent="0.3"/>
    <row r="2" spans="2:18" ht="22.5" customHeight="1" thickBot="1" x14ac:dyDescent="0.3">
      <c r="B2" s="171" t="s">
        <v>116</v>
      </c>
      <c r="C2" s="172"/>
      <c r="D2" s="172"/>
      <c r="E2" s="172"/>
      <c r="F2" s="172"/>
      <c r="G2" s="172"/>
      <c r="H2" s="172"/>
      <c r="I2" s="172"/>
      <c r="J2" s="172"/>
      <c r="K2" s="173"/>
      <c r="N2" s="2" t="s">
        <v>36</v>
      </c>
    </row>
    <row r="3" spans="2:18" s="4" customFormat="1" ht="15" customHeight="1" x14ac:dyDescent="0.25">
      <c r="B3" s="175"/>
      <c r="C3" s="176"/>
      <c r="D3" s="176"/>
      <c r="E3" s="176"/>
      <c r="F3" s="176"/>
      <c r="G3" s="176"/>
      <c r="H3" s="176"/>
      <c r="I3" s="176"/>
      <c r="J3" s="176"/>
      <c r="K3" s="177"/>
    </row>
    <row r="4" spans="2:18" s="4" customFormat="1" ht="15" customHeight="1" thickBot="1" x14ac:dyDescent="0.3">
      <c r="B4" s="6"/>
      <c r="C4" s="7" t="s">
        <v>41</v>
      </c>
      <c r="D4" s="64"/>
      <c r="E4" s="8"/>
      <c r="F4" s="8"/>
      <c r="G4" s="8"/>
      <c r="H4" s="8"/>
      <c r="I4" s="8"/>
      <c r="J4" s="8"/>
      <c r="K4" s="9"/>
      <c r="N4" s="165" t="s">
        <v>92</v>
      </c>
      <c r="O4" s="165"/>
      <c r="P4" s="165"/>
    </row>
    <row r="5" spans="2:18" s="4" customFormat="1" ht="15" customHeight="1" thickBot="1" x14ac:dyDescent="0.3">
      <c r="B5" s="6"/>
      <c r="C5" s="8" t="s">
        <v>10</v>
      </c>
      <c r="D5" s="64"/>
      <c r="E5" s="8"/>
      <c r="F5" s="8"/>
      <c r="G5" s="8"/>
      <c r="H5" s="8"/>
      <c r="I5" s="8"/>
      <c r="J5" s="8"/>
      <c r="K5" s="9"/>
      <c r="N5" s="135" t="s">
        <v>87</v>
      </c>
      <c r="O5" s="136" t="s">
        <v>12</v>
      </c>
      <c r="P5" s="137" t="s">
        <v>13</v>
      </c>
    </row>
    <row r="6" spans="2:18" s="4" customFormat="1" ht="15" customHeight="1" thickTop="1" x14ac:dyDescent="0.25">
      <c r="B6" s="6"/>
      <c r="C6" s="8" t="s">
        <v>9</v>
      </c>
      <c r="D6" s="64"/>
      <c r="E6" s="8"/>
      <c r="F6" s="8"/>
      <c r="G6" s="8"/>
      <c r="H6" s="8"/>
      <c r="I6" s="8"/>
      <c r="J6" s="8"/>
      <c r="K6" s="9"/>
      <c r="N6" s="20" t="s">
        <v>88</v>
      </c>
      <c r="O6" s="100">
        <v>7800</v>
      </c>
      <c r="P6" s="101" t="s">
        <v>89</v>
      </c>
    </row>
    <row r="7" spans="2:18" s="4" customFormat="1" ht="15" customHeight="1" thickBot="1" x14ac:dyDescent="0.3">
      <c r="B7" s="16"/>
      <c r="C7" s="17"/>
      <c r="D7" s="18"/>
      <c r="E7" s="18"/>
      <c r="F7" s="18"/>
      <c r="G7" s="18"/>
      <c r="H7" s="18"/>
      <c r="I7" s="18"/>
      <c r="J7" s="18"/>
      <c r="K7" s="19"/>
      <c r="N7" s="28" t="s">
        <v>90</v>
      </c>
      <c r="O7" s="102">
        <v>7500</v>
      </c>
      <c r="P7" s="103" t="s">
        <v>89</v>
      </c>
    </row>
    <row r="8" spans="2:18" s="4" customFormat="1" ht="15" customHeight="1" thickBot="1" x14ac:dyDescent="0.3">
      <c r="B8" s="24"/>
      <c r="C8" s="25"/>
      <c r="D8" s="25"/>
      <c r="E8" s="25"/>
      <c r="F8" s="25"/>
      <c r="G8" s="25"/>
      <c r="H8" s="26"/>
      <c r="I8" s="27"/>
      <c r="J8" s="25"/>
      <c r="K8" s="9"/>
      <c r="N8" s="38" t="s">
        <v>91</v>
      </c>
      <c r="O8" s="104">
        <v>7100</v>
      </c>
      <c r="P8" s="105" t="s">
        <v>89</v>
      </c>
    </row>
    <row r="9" spans="2:18" s="4" customFormat="1" ht="15" customHeight="1" x14ac:dyDescent="0.25">
      <c r="B9" s="6"/>
      <c r="C9" s="31" t="s">
        <v>21</v>
      </c>
      <c r="D9" s="8"/>
      <c r="E9" s="8"/>
      <c r="F9" s="8"/>
      <c r="G9" s="8"/>
      <c r="H9" s="32"/>
      <c r="I9" s="7"/>
      <c r="J9" s="8"/>
      <c r="K9" s="9"/>
      <c r="N9" s="113"/>
      <c r="O9" s="106"/>
      <c r="P9" s="42"/>
    </row>
    <row r="10" spans="2:18" s="4" customFormat="1" ht="15" customHeight="1" thickBot="1" x14ac:dyDescent="0.3">
      <c r="B10" s="6"/>
      <c r="C10" s="8"/>
      <c r="D10" s="8"/>
      <c r="E10" s="8"/>
      <c r="F10" s="8"/>
      <c r="G10" s="8"/>
      <c r="H10" s="32"/>
      <c r="I10" s="7"/>
      <c r="J10" s="8"/>
      <c r="K10" s="9"/>
      <c r="N10" s="174" t="s">
        <v>100</v>
      </c>
      <c r="O10" s="174"/>
      <c r="P10" s="174"/>
      <c r="Q10" s="174"/>
    </row>
    <row r="11" spans="2:18" s="4" customFormat="1" ht="15" customHeight="1" thickBot="1" x14ac:dyDescent="0.3">
      <c r="B11" s="6"/>
      <c r="C11" s="33" t="s">
        <v>11</v>
      </c>
      <c r="D11" s="3"/>
      <c r="E11" s="3"/>
      <c r="F11" s="34" t="s">
        <v>12</v>
      </c>
      <c r="G11" s="34"/>
      <c r="H11" s="35" t="s">
        <v>13</v>
      </c>
      <c r="I11" s="33" t="s">
        <v>8</v>
      </c>
      <c r="J11" s="8"/>
      <c r="K11" s="9"/>
      <c r="N11" s="138" t="s">
        <v>101</v>
      </c>
      <c r="O11" s="139" t="s">
        <v>73</v>
      </c>
      <c r="P11" s="139" t="s">
        <v>13</v>
      </c>
      <c r="Q11" s="140" t="s">
        <v>74</v>
      </c>
    </row>
    <row r="12" spans="2:18" s="4" customFormat="1" ht="15" customHeight="1" thickTop="1" x14ac:dyDescent="0.25">
      <c r="B12" s="6"/>
      <c r="C12" s="3" t="s">
        <v>96</v>
      </c>
      <c r="D12" s="3"/>
      <c r="E12" s="3"/>
      <c r="F12" s="65">
        <v>150</v>
      </c>
      <c r="G12" s="117"/>
      <c r="H12" s="8" t="s">
        <v>7</v>
      </c>
      <c r="I12" s="187" t="s">
        <v>5</v>
      </c>
      <c r="J12" s="187"/>
      <c r="K12" s="9"/>
      <c r="N12" s="20" t="s">
        <v>15</v>
      </c>
      <c r="O12" s="141">
        <v>46.01</v>
      </c>
      <c r="P12" s="141" t="s">
        <v>75</v>
      </c>
      <c r="Q12" s="101" t="s">
        <v>76</v>
      </c>
    </row>
    <row r="13" spans="2:18" s="4" customFormat="1" ht="15" customHeight="1" x14ac:dyDescent="0.25">
      <c r="B13" s="6"/>
      <c r="C13" s="107" t="s">
        <v>93</v>
      </c>
      <c r="D13" s="113"/>
      <c r="E13" s="113"/>
      <c r="F13" s="108" t="s">
        <v>91</v>
      </c>
      <c r="G13" s="142"/>
      <c r="H13" s="107" t="s">
        <v>94</v>
      </c>
      <c r="I13" s="189" t="s">
        <v>5</v>
      </c>
      <c r="J13" s="189"/>
      <c r="K13" s="9"/>
      <c r="N13" s="28" t="s">
        <v>3</v>
      </c>
      <c r="O13" s="143">
        <v>16.04</v>
      </c>
      <c r="P13" s="143" t="s">
        <v>75</v>
      </c>
      <c r="Q13" s="103" t="s">
        <v>77</v>
      </c>
      <c r="R13" s="90"/>
    </row>
    <row r="14" spans="2:18" s="4" customFormat="1" ht="15" customHeight="1" x14ac:dyDescent="0.25">
      <c r="B14" s="6"/>
      <c r="C14" s="107" t="s">
        <v>110</v>
      </c>
      <c r="D14" s="113"/>
      <c r="E14" s="113"/>
      <c r="F14" s="144">
        <f>IF(F13="Naturally Aspirated",O6,IF(F13="Turbocharged",O7,IF(F13="Turbocharged / Aftercooled",O8,"Error")))</f>
        <v>7100</v>
      </c>
      <c r="G14" s="144"/>
      <c r="H14" s="107" t="s">
        <v>89</v>
      </c>
      <c r="I14" s="107" t="s">
        <v>111</v>
      </c>
      <c r="J14" s="8"/>
      <c r="K14" s="9"/>
      <c r="N14" s="28" t="s">
        <v>2</v>
      </c>
      <c r="O14" s="143">
        <v>28.01</v>
      </c>
      <c r="P14" s="143" t="s">
        <v>75</v>
      </c>
      <c r="Q14" s="103" t="s">
        <v>25</v>
      </c>
      <c r="R14" s="145"/>
    </row>
    <row r="15" spans="2:18" s="4" customFormat="1" ht="15" customHeight="1" x14ac:dyDescent="0.25">
      <c r="B15" s="6"/>
      <c r="C15" s="3" t="s">
        <v>98</v>
      </c>
      <c r="D15" s="3"/>
      <c r="E15" s="3"/>
      <c r="F15" s="65">
        <v>24</v>
      </c>
      <c r="G15" s="117"/>
      <c r="H15" s="36" t="s">
        <v>6</v>
      </c>
      <c r="I15" s="187" t="s">
        <v>5</v>
      </c>
      <c r="J15" s="187"/>
      <c r="K15" s="9"/>
      <c r="N15" s="28" t="s">
        <v>78</v>
      </c>
      <c r="O15" s="146">
        <v>379.73</v>
      </c>
      <c r="P15" s="143" t="s">
        <v>102</v>
      </c>
      <c r="Q15" s="103" t="s">
        <v>103</v>
      </c>
    </row>
    <row r="16" spans="2:18" s="4" customFormat="1" ht="15" customHeight="1" x14ac:dyDescent="0.25">
      <c r="B16" s="6"/>
      <c r="C16" s="3" t="s">
        <v>97</v>
      </c>
      <c r="D16" s="3"/>
      <c r="E16" s="3"/>
      <c r="F16" s="65">
        <v>5000</v>
      </c>
      <c r="G16" s="117"/>
      <c r="H16" s="36" t="s">
        <v>6</v>
      </c>
      <c r="I16" s="187" t="s">
        <v>5</v>
      </c>
      <c r="J16" s="187"/>
      <c r="K16" s="9"/>
      <c r="N16" s="147" t="s">
        <v>79</v>
      </c>
      <c r="O16" s="148">
        <v>15</v>
      </c>
      <c r="P16" s="148" t="s">
        <v>80</v>
      </c>
      <c r="Q16" s="109" t="s">
        <v>104</v>
      </c>
    </row>
    <row r="17" spans="2:17" s="4" customFormat="1" ht="15" customHeight="1" x14ac:dyDescent="0.25">
      <c r="B17" s="6"/>
      <c r="C17" s="107" t="s">
        <v>118</v>
      </c>
      <c r="D17" s="113"/>
      <c r="F17" s="108">
        <v>30</v>
      </c>
      <c r="H17" s="107" t="s">
        <v>119</v>
      </c>
      <c r="I17" s="189" t="s">
        <v>95</v>
      </c>
      <c r="J17" s="189"/>
      <c r="K17" s="9"/>
      <c r="N17" s="23" t="s">
        <v>105</v>
      </c>
      <c r="O17" s="156">
        <v>453.6</v>
      </c>
      <c r="P17" s="156" t="s">
        <v>106</v>
      </c>
      <c r="Q17" s="157" t="s">
        <v>94</v>
      </c>
    </row>
    <row r="18" spans="2:17" s="4" customFormat="1" ht="15" customHeight="1" thickBot="1" x14ac:dyDescent="0.3">
      <c r="B18" s="6"/>
      <c r="C18" s="107" t="s">
        <v>120</v>
      </c>
      <c r="D18" s="113"/>
      <c r="F18" s="108">
        <v>40</v>
      </c>
      <c r="H18" s="107" t="s">
        <v>119</v>
      </c>
      <c r="I18" s="189" t="s">
        <v>95</v>
      </c>
      <c r="J18" s="189"/>
      <c r="K18" s="9"/>
      <c r="N18" s="49" t="s">
        <v>109</v>
      </c>
      <c r="O18" s="110">
        <v>9080</v>
      </c>
      <c r="P18" s="158" t="s">
        <v>107</v>
      </c>
      <c r="Q18" s="159" t="s">
        <v>108</v>
      </c>
    </row>
    <row r="19" spans="2:17" s="4" customFormat="1" ht="15" customHeight="1" x14ac:dyDescent="0.25">
      <c r="B19" s="6"/>
      <c r="C19" s="107" t="s">
        <v>121</v>
      </c>
      <c r="D19" s="113"/>
      <c r="F19" s="108">
        <v>605</v>
      </c>
      <c r="H19" s="107" t="s">
        <v>119</v>
      </c>
      <c r="I19" s="189" t="s">
        <v>95</v>
      </c>
      <c r="J19" s="189"/>
      <c r="K19" s="9"/>
    </row>
    <row r="20" spans="2:17" s="4" customFormat="1" ht="15" customHeight="1" thickBot="1" x14ac:dyDescent="0.3">
      <c r="B20" s="16"/>
      <c r="C20" s="91"/>
      <c r="D20" s="92"/>
      <c r="E20" s="92"/>
      <c r="F20" s="149"/>
      <c r="G20" s="149"/>
      <c r="H20" s="93"/>
      <c r="I20" s="85"/>
      <c r="J20" s="18"/>
      <c r="K20" s="19"/>
    </row>
    <row r="21" spans="2:17" s="4" customFormat="1" ht="15" customHeight="1" x14ac:dyDescent="0.25">
      <c r="B21" s="6"/>
      <c r="C21" s="41"/>
      <c r="D21" s="7"/>
      <c r="E21" s="7"/>
      <c r="F21" s="7"/>
      <c r="G21" s="7"/>
      <c r="H21" s="36"/>
      <c r="I21" s="8"/>
      <c r="J21" s="8"/>
      <c r="K21" s="97"/>
    </row>
    <row r="22" spans="2:17" s="4" customFormat="1" ht="15" customHeight="1" x14ac:dyDescent="0.25">
      <c r="B22" s="6"/>
      <c r="C22" s="94" t="s">
        <v>82</v>
      </c>
      <c r="D22" s="7"/>
      <c r="E22" s="7"/>
      <c r="F22" s="7"/>
      <c r="G22" s="7"/>
      <c r="H22" s="36"/>
      <c r="I22" s="8"/>
      <c r="J22" s="8"/>
      <c r="K22" s="97"/>
    </row>
    <row r="23" spans="2:17" s="4" customFormat="1" ht="15" customHeight="1" x14ac:dyDescent="0.25">
      <c r="B23" s="6"/>
      <c r="C23" s="94"/>
      <c r="D23" s="7"/>
      <c r="E23" s="7"/>
      <c r="F23" s="7"/>
      <c r="G23" s="7"/>
      <c r="H23" s="36"/>
      <c r="I23" s="8"/>
      <c r="J23" s="8"/>
      <c r="K23" s="97"/>
    </row>
    <row r="24" spans="2:17" s="4" customFormat="1" ht="15" customHeight="1" x14ac:dyDescent="0.25">
      <c r="B24" s="6"/>
      <c r="C24" s="95" t="s">
        <v>11</v>
      </c>
      <c r="D24" s="96"/>
      <c r="E24" s="96" t="s">
        <v>12</v>
      </c>
      <c r="F24" s="35" t="s">
        <v>13</v>
      </c>
      <c r="G24" s="33" t="s">
        <v>8</v>
      </c>
      <c r="J24" s="8"/>
      <c r="K24" s="97"/>
    </row>
    <row r="25" spans="2:17" s="4" customFormat="1" ht="15" customHeight="1" x14ac:dyDescent="0.25">
      <c r="B25" s="6"/>
      <c r="C25" s="41" t="s">
        <v>83</v>
      </c>
      <c r="D25" s="7"/>
      <c r="E25" s="98">
        <v>137000</v>
      </c>
      <c r="F25" s="36" t="s">
        <v>81</v>
      </c>
      <c r="G25" s="187" t="s">
        <v>115</v>
      </c>
      <c r="H25" s="187"/>
      <c r="I25" s="187"/>
      <c r="J25" s="8"/>
      <c r="K25" s="97"/>
    </row>
    <row r="26" spans="2:17" s="4" customFormat="1" ht="15" customHeight="1" x14ac:dyDescent="0.25">
      <c r="B26" s="6"/>
      <c r="C26" s="41" t="s">
        <v>84</v>
      </c>
      <c r="D26" s="7"/>
      <c r="E26" s="112">
        <v>1.5E-3</v>
      </c>
      <c r="F26" s="36" t="s">
        <v>86</v>
      </c>
      <c r="G26" s="187" t="s">
        <v>114</v>
      </c>
      <c r="H26" s="187"/>
      <c r="J26" s="8"/>
      <c r="K26" s="97"/>
    </row>
    <row r="27" spans="2:17" s="4" customFormat="1" ht="15" customHeight="1" thickBot="1" x14ac:dyDescent="0.3">
      <c r="B27" s="16"/>
      <c r="C27" s="91"/>
      <c r="D27" s="92"/>
      <c r="E27" s="114"/>
      <c r="F27" s="93"/>
      <c r="G27" s="18"/>
      <c r="H27" s="85"/>
      <c r="I27" s="85"/>
      <c r="J27" s="18"/>
      <c r="K27" s="115"/>
    </row>
    <row r="28" spans="2:17" s="4" customFormat="1" ht="15" customHeight="1" x14ac:dyDescent="0.25">
      <c r="B28" s="6"/>
      <c r="C28" s="41"/>
      <c r="D28" s="7"/>
      <c r="E28" s="99"/>
      <c r="F28" s="36"/>
      <c r="G28" s="8"/>
      <c r="H28" s="3"/>
      <c r="I28" s="3"/>
      <c r="J28" s="8"/>
      <c r="K28" s="97"/>
    </row>
    <row r="29" spans="2:17" s="4" customFormat="1" ht="15" customHeight="1" x14ac:dyDescent="0.25">
      <c r="B29" s="6"/>
      <c r="C29" s="94" t="s">
        <v>126</v>
      </c>
      <c r="D29" s="7"/>
      <c r="E29" s="99"/>
      <c r="F29" s="36"/>
      <c r="G29" s="8"/>
      <c r="H29" s="3"/>
      <c r="I29" s="3"/>
      <c r="J29" s="8"/>
      <c r="K29" s="97"/>
    </row>
    <row r="30" spans="2:17" s="4" customFormat="1" ht="15" customHeight="1" x14ac:dyDescent="0.25">
      <c r="B30" s="6"/>
      <c r="C30" s="41"/>
      <c r="D30" s="7"/>
      <c r="E30" s="99"/>
      <c r="F30" s="36"/>
      <c r="G30" s="8"/>
      <c r="H30" s="3"/>
      <c r="I30" s="3"/>
      <c r="J30" s="8"/>
      <c r="K30" s="97"/>
    </row>
    <row r="31" spans="2:17" s="4" customFormat="1" ht="15" customHeight="1" x14ac:dyDescent="0.25">
      <c r="B31" s="6"/>
      <c r="C31" s="95" t="s">
        <v>14</v>
      </c>
      <c r="D31" s="96" t="s">
        <v>4</v>
      </c>
      <c r="E31" s="35" t="s">
        <v>8</v>
      </c>
      <c r="F31" s="36"/>
      <c r="G31" s="8"/>
      <c r="H31" s="3"/>
      <c r="I31" s="3"/>
      <c r="J31" s="8"/>
      <c r="K31" s="97"/>
    </row>
    <row r="32" spans="2:17" s="4" customFormat="1" ht="15" customHeight="1" x14ac:dyDescent="0.25">
      <c r="B32" s="6"/>
      <c r="C32" s="118" t="s">
        <v>16</v>
      </c>
      <c r="D32" s="119">
        <f>3.67*E26</f>
        <v>5.5050000000000003E-3</v>
      </c>
      <c r="E32" s="120" t="s">
        <v>124</v>
      </c>
      <c r="F32" s="121"/>
      <c r="G32" s="8"/>
      <c r="H32" s="3"/>
      <c r="I32" s="3"/>
      <c r="J32" s="8"/>
      <c r="K32" s="97"/>
    </row>
    <row r="33" spans="2:16" s="4" customFormat="1" ht="15" customHeight="1" x14ac:dyDescent="0.25">
      <c r="B33" s="6"/>
      <c r="C33" s="121" t="s">
        <v>1</v>
      </c>
      <c r="D33" s="152">
        <v>0.01</v>
      </c>
      <c r="E33" s="188" t="s">
        <v>127</v>
      </c>
      <c r="F33" s="188"/>
      <c r="G33" s="188"/>
      <c r="H33" s="188"/>
      <c r="I33" s="188"/>
      <c r="J33" s="188"/>
      <c r="K33" s="97"/>
    </row>
    <row r="34" spans="2:16" s="4" customFormat="1" ht="15" customHeight="1" x14ac:dyDescent="0.25">
      <c r="B34" s="6"/>
      <c r="C34" s="121" t="s">
        <v>17</v>
      </c>
      <c r="D34" s="134">
        <f>D33</f>
        <v>0.01</v>
      </c>
      <c r="E34" s="122" t="s">
        <v>44</v>
      </c>
      <c r="F34" s="121"/>
      <c r="G34" s="8"/>
      <c r="H34" s="3"/>
      <c r="I34" s="3"/>
      <c r="J34" s="8"/>
      <c r="K34" s="97"/>
    </row>
    <row r="35" spans="2:16" s="4" customFormat="1" ht="15" customHeight="1" x14ac:dyDescent="0.25">
      <c r="B35" s="6"/>
      <c r="C35" s="121" t="s">
        <v>18</v>
      </c>
      <c r="D35" s="134">
        <f>D33</f>
        <v>0.01</v>
      </c>
      <c r="E35" s="122" t="s">
        <v>44</v>
      </c>
      <c r="F35" s="121"/>
      <c r="G35" s="8"/>
      <c r="H35" s="3"/>
      <c r="I35" s="3"/>
      <c r="J35" s="8"/>
      <c r="K35" s="97"/>
    </row>
    <row r="36" spans="2:16" s="4" customFormat="1" ht="15" customHeight="1" thickBot="1" x14ac:dyDescent="0.3">
      <c r="B36" s="6"/>
      <c r="C36" s="41"/>
      <c r="D36" s="7"/>
      <c r="E36" s="99"/>
      <c r="F36" s="36"/>
      <c r="G36" s="8"/>
      <c r="H36" s="3"/>
      <c r="I36" s="3"/>
      <c r="J36" s="8"/>
      <c r="K36" s="97"/>
    </row>
    <row r="37" spans="2:16" s="4" customFormat="1" ht="15" customHeight="1" x14ac:dyDescent="0.25">
      <c r="B37" s="24"/>
      <c r="C37" s="71"/>
      <c r="D37" s="27"/>
      <c r="E37" s="123"/>
      <c r="F37" s="72"/>
      <c r="G37" s="25"/>
      <c r="H37" s="61"/>
      <c r="I37" s="61"/>
      <c r="J37" s="25"/>
      <c r="K37" s="124"/>
    </row>
    <row r="38" spans="2:16" s="4" customFormat="1" ht="15" customHeight="1" x14ac:dyDescent="0.25">
      <c r="B38" s="6"/>
      <c r="C38" s="94" t="s">
        <v>125</v>
      </c>
      <c r="D38" s="7"/>
      <c r="E38" s="99"/>
      <c r="F38" s="36"/>
      <c r="G38" s="8"/>
      <c r="H38" s="3"/>
      <c r="I38" s="3"/>
      <c r="J38" s="8"/>
      <c r="K38" s="97"/>
    </row>
    <row r="39" spans="2:16" s="4" customFormat="1" ht="15" customHeight="1" x14ac:dyDescent="0.25">
      <c r="B39" s="6"/>
      <c r="C39" s="41"/>
      <c r="D39" s="7"/>
      <c r="E39" s="99"/>
      <c r="F39" s="36"/>
      <c r="G39" s="8"/>
      <c r="H39" s="3"/>
      <c r="I39" s="3"/>
      <c r="J39" s="8"/>
      <c r="K39" s="97"/>
    </row>
    <row r="40" spans="2:16" s="4" customFormat="1" ht="15" customHeight="1" x14ac:dyDescent="0.25">
      <c r="B40" s="6"/>
      <c r="C40" s="76" t="s">
        <v>14</v>
      </c>
      <c r="D40" s="76" t="s">
        <v>64</v>
      </c>
      <c r="E40" s="76" t="s">
        <v>8</v>
      </c>
      <c r="H40" s="3"/>
      <c r="I40" s="3"/>
      <c r="J40" s="8"/>
      <c r="K40" s="97"/>
    </row>
    <row r="41" spans="2:16" s="4" customFormat="1" ht="15" customHeight="1" x14ac:dyDescent="0.25">
      <c r="B41" s="6"/>
      <c r="C41" s="41" t="s">
        <v>15</v>
      </c>
      <c r="D41" s="79">
        <v>1.25</v>
      </c>
      <c r="E41" s="187" t="s">
        <v>71</v>
      </c>
      <c r="F41" s="187"/>
      <c r="G41" s="187"/>
      <c r="H41" s="187"/>
      <c r="I41" s="3"/>
      <c r="J41" s="8"/>
      <c r="K41" s="97"/>
    </row>
    <row r="42" spans="2:16" s="4" customFormat="1" ht="15" customHeight="1" x14ac:dyDescent="0.25">
      <c r="B42" s="6"/>
      <c r="C42" s="41" t="s">
        <v>3</v>
      </c>
      <c r="D42" s="79">
        <v>1.25</v>
      </c>
      <c r="E42" s="187" t="s">
        <v>71</v>
      </c>
      <c r="F42" s="187"/>
      <c r="G42" s="187"/>
      <c r="H42" s="187"/>
      <c r="I42" s="3"/>
      <c r="J42" s="8"/>
      <c r="K42" s="97"/>
    </row>
    <row r="43" spans="2:16" s="4" customFormat="1" ht="15" customHeight="1" x14ac:dyDescent="0.25">
      <c r="B43" s="6"/>
      <c r="C43" s="41" t="s">
        <v>2</v>
      </c>
      <c r="D43" s="79">
        <v>1.25</v>
      </c>
      <c r="E43" s="187" t="s">
        <v>71</v>
      </c>
      <c r="F43" s="187"/>
      <c r="G43" s="187"/>
      <c r="H43" s="187"/>
      <c r="I43" s="3"/>
      <c r="J43" s="8"/>
      <c r="K43" s="97"/>
    </row>
    <row r="44" spans="2:16" s="4" customFormat="1" ht="15" customHeight="1" thickBot="1" x14ac:dyDescent="0.3">
      <c r="B44" s="6"/>
      <c r="C44" s="41"/>
      <c r="D44" s="150"/>
      <c r="E44" s="3"/>
      <c r="J44" s="8"/>
      <c r="K44" s="97"/>
    </row>
    <row r="45" spans="2:16" s="4" customFormat="1" ht="15" customHeight="1" x14ac:dyDescent="0.25">
      <c r="B45" s="24"/>
      <c r="C45" s="71"/>
      <c r="D45" s="151"/>
      <c r="E45" s="61"/>
      <c r="F45" s="61"/>
      <c r="G45" s="61"/>
      <c r="H45" s="61"/>
      <c r="I45" s="61"/>
      <c r="J45" s="25"/>
      <c r="K45" s="124"/>
    </row>
    <row r="46" spans="2:16" s="4" customFormat="1" ht="15" customHeight="1" x14ac:dyDescent="0.25">
      <c r="B46" s="6"/>
      <c r="C46" s="94" t="s">
        <v>123</v>
      </c>
      <c r="D46" s="7"/>
      <c r="E46" s="99"/>
      <c r="F46" s="36"/>
      <c r="G46" s="8"/>
      <c r="J46" s="8"/>
      <c r="K46" s="97"/>
      <c r="O46" s="1"/>
      <c r="P46" s="1"/>
    </row>
    <row r="47" spans="2:16" s="4" customFormat="1" ht="15" customHeight="1" x14ac:dyDescent="0.25">
      <c r="B47" s="6"/>
      <c r="C47" s="41"/>
      <c r="D47" s="7"/>
      <c r="E47" s="99"/>
      <c r="F47" s="36"/>
      <c r="G47" s="8"/>
      <c r="J47" s="8"/>
      <c r="K47" s="97"/>
      <c r="O47" s="1"/>
      <c r="P47" s="1"/>
    </row>
    <row r="48" spans="2:16" s="4" customFormat="1" ht="15" customHeight="1" x14ac:dyDescent="0.25">
      <c r="B48" s="6"/>
      <c r="C48" s="76" t="s">
        <v>14</v>
      </c>
      <c r="D48" s="33" t="s">
        <v>4</v>
      </c>
      <c r="E48" s="35" t="s">
        <v>8</v>
      </c>
      <c r="F48" s="36"/>
      <c r="G48" s="8"/>
      <c r="J48" s="8"/>
      <c r="K48" s="97"/>
      <c r="O48" s="1"/>
      <c r="P48" s="1"/>
    </row>
    <row r="49" spans="2:21" s="4" customFormat="1" ht="15" customHeight="1" x14ac:dyDescent="0.25">
      <c r="B49" s="6"/>
      <c r="C49" s="41" t="s">
        <v>15</v>
      </c>
      <c r="D49" s="116">
        <f>((F17*O18*(20.9/(20.9-O16))*F14*O17*O12)/(O15*10^12))*D41</f>
        <v>0.47067389241960067</v>
      </c>
      <c r="E49" s="8" t="s">
        <v>40</v>
      </c>
      <c r="F49" s="36"/>
      <c r="G49" s="121"/>
      <c r="H49" s="125"/>
      <c r="J49" s="8"/>
      <c r="K49" s="97"/>
      <c r="O49" s="1"/>
      <c r="P49" s="1"/>
    </row>
    <row r="50" spans="2:21" s="4" customFormat="1" ht="15" customHeight="1" x14ac:dyDescent="0.25">
      <c r="B50" s="6"/>
      <c r="C50" s="41" t="s">
        <v>3</v>
      </c>
      <c r="D50" s="116">
        <f>((F18*O18*(20.9/(20.9-O16))*F14*O17*O13)/(O15*10^12))*D42</f>
        <v>0.21878169193393887</v>
      </c>
      <c r="E50" s="8" t="s">
        <v>40</v>
      </c>
      <c r="F50" s="36"/>
      <c r="G50" s="8"/>
      <c r="J50" s="8"/>
      <c r="K50" s="97"/>
      <c r="O50" s="1"/>
      <c r="P50" s="1"/>
    </row>
    <row r="51" spans="2:21" s="4" customFormat="1" ht="15" customHeight="1" x14ac:dyDescent="0.25">
      <c r="B51" s="6"/>
      <c r="C51" s="41" t="s">
        <v>2</v>
      </c>
      <c r="D51" s="116">
        <f>((F19*O18*(20.9/(20.9-O16))*F14*O17*O14)/(O15*10^12))*D43</f>
        <v>5.7784998294842964</v>
      </c>
      <c r="E51" s="8" t="s">
        <v>40</v>
      </c>
      <c r="F51" s="36"/>
      <c r="G51" s="8"/>
      <c r="J51" s="8"/>
      <c r="K51" s="97"/>
      <c r="O51" s="1"/>
      <c r="P51" s="1"/>
    </row>
    <row r="52" spans="2:21" s="4" customFormat="1" ht="15" customHeight="1" x14ac:dyDescent="0.25">
      <c r="B52" s="6"/>
      <c r="C52" s="118" t="s">
        <v>16</v>
      </c>
      <c r="D52" s="119">
        <f>3.67*E26</f>
        <v>5.5050000000000003E-3</v>
      </c>
      <c r="E52" s="120" t="s">
        <v>124</v>
      </c>
      <c r="F52" s="125"/>
      <c r="H52" s="3"/>
      <c r="I52" s="3"/>
      <c r="J52" s="8"/>
      <c r="K52" s="9"/>
      <c r="N52" s="1"/>
      <c r="O52" s="1"/>
      <c r="P52" s="1"/>
      <c r="Q52" s="1"/>
      <c r="R52" s="1"/>
      <c r="S52" s="1"/>
      <c r="T52" s="1"/>
      <c r="U52" s="1"/>
    </row>
    <row r="53" spans="2:21" s="4" customFormat="1" ht="15" customHeight="1" x14ac:dyDescent="0.25">
      <c r="B53" s="6"/>
      <c r="C53" s="121" t="s">
        <v>1</v>
      </c>
      <c r="D53" s="119">
        <f>D33</f>
        <v>0.01</v>
      </c>
      <c r="E53" s="121" t="str">
        <f>E33</f>
        <v>Manufacturer Specifications / CARB Certification / Stationary Diesel IC Engine ATCM</v>
      </c>
      <c r="F53" s="125"/>
      <c r="H53" s="3"/>
      <c r="I53" s="3"/>
      <c r="J53" s="8"/>
      <c r="K53" s="9"/>
      <c r="N53" s="1"/>
      <c r="O53" s="1"/>
      <c r="P53" s="1"/>
      <c r="Q53" s="1"/>
      <c r="R53" s="1"/>
      <c r="S53" s="1"/>
      <c r="T53" s="1"/>
      <c r="U53" s="1"/>
    </row>
    <row r="54" spans="2:21" s="4" customFormat="1" ht="15" customHeight="1" x14ac:dyDescent="0.25">
      <c r="B54" s="6"/>
      <c r="C54" s="121" t="s">
        <v>17</v>
      </c>
      <c r="D54" s="119">
        <f>D53</f>
        <v>0.01</v>
      </c>
      <c r="E54" s="122" t="s">
        <v>44</v>
      </c>
      <c r="F54" s="125"/>
      <c r="H54" s="3"/>
      <c r="I54" s="3"/>
      <c r="J54" s="8"/>
      <c r="K54" s="9"/>
      <c r="N54" s="1"/>
      <c r="O54" s="1"/>
      <c r="P54" s="1"/>
      <c r="Q54" s="1"/>
      <c r="R54" s="1"/>
      <c r="S54" s="1"/>
      <c r="T54" s="1"/>
      <c r="U54" s="1"/>
    </row>
    <row r="55" spans="2:21" s="4" customFormat="1" ht="15" customHeight="1" x14ac:dyDescent="0.25">
      <c r="B55" s="6"/>
      <c r="C55" s="121" t="s">
        <v>18</v>
      </c>
      <c r="D55" s="119">
        <f>D53</f>
        <v>0.01</v>
      </c>
      <c r="E55" s="122" t="s">
        <v>44</v>
      </c>
      <c r="F55" s="125"/>
      <c r="H55" s="3"/>
      <c r="I55" s="3"/>
      <c r="J55" s="8"/>
      <c r="K55" s="9"/>
      <c r="N55" s="1"/>
      <c r="O55" s="1"/>
      <c r="P55" s="1"/>
      <c r="Q55" s="1"/>
      <c r="R55" s="1"/>
      <c r="S55" s="1"/>
      <c r="T55" s="1"/>
      <c r="U55" s="1"/>
    </row>
    <row r="56" spans="2:21" s="4" customFormat="1" ht="15" customHeight="1" thickBot="1" x14ac:dyDescent="0.3">
      <c r="B56" s="16"/>
      <c r="C56" s="126"/>
      <c r="D56" s="126"/>
      <c r="E56" s="126"/>
      <c r="F56" s="126"/>
      <c r="G56" s="85"/>
      <c r="H56" s="85"/>
      <c r="I56" s="85"/>
      <c r="J56" s="85"/>
      <c r="K56" s="19"/>
      <c r="N56" s="1"/>
      <c r="O56" s="1"/>
      <c r="P56" s="1"/>
      <c r="Q56" s="1"/>
      <c r="R56" s="1"/>
      <c r="S56" s="1"/>
      <c r="T56" s="1"/>
      <c r="U56" s="1"/>
    </row>
    <row r="57" spans="2:21" s="4" customFormat="1" ht="15" customHeight="1" x14ac:dyDescent="0.25">
      <c r="B57" s="24"/>
      <c r="C57" s="127"/>
      <c r="D57" s="127"/>
      <c r="E57" s="127"/>
      <c r="F57" s="127"/>
      <c r="G57" s="25"/>
      <c r="H57" s="51"/>
      <c r="I57" s="25"/>
      <c r="J57" s="25"/>
      <c r="K57" s="43"/>
      <c r="N57" s="1"/>
      <c r="O57" s="1"/>
      <c r="P57" s="1"/>
      <c r="Q57" s="1"/>
      <c r="R57" s="1"/>
      <c r="S57" s="1"/>
      <c r="T57" s="1"/>
      <c r="U57" s="1"/>
    </row>
    <row r="58" spans="2:21" s="4" customFormat="1" ht="15" customHeight="1" x14ac:dyDescent="0.25">
      <c r="B58" s="6"/>
      <c r="C58" s="128" t="s">
        <v>22</v>
      </c>
      <c r="D58" s="128"/>
      <c r="E58" s="128"/>
      <c r="F58" s="128"/>
      <c r="G58" s="31"/>
      <c r="H58" s="31"/>
      <c r="I58" s="31"/>
      <c r="J58" s="8"/>
      <c r="K58" s="9"/>
      <c r="N58" s="1"/>
      <c r="O58" s="1"/>
      <c r="P58" s="1"/>
      <c r="Q58" s="1"/>
      <c r="R58" s="1"/>
      <c r="S58" s="1"/>
      <c r="T58" s="1"/>
      <c r="U58" s="1"/>
    </row>
    <row r="59" spans="2:21" s="4" customFormat="1" ht="15" customHeight="1" x14ac:dyDescent="0.25">
      <c r="B59" s="6"/>
      <c r="C59" s="53"/>
      <c r="D59" s="54"/>
      <c r="E59" s="54"/>
      <c r="F59" s="54"/>
      <c r="G59" s="54"/>
      <c r="H59" s="54"/>
      <c r="I59" s="31"/>
      <c r="J59" s="8"/>
      <c r="K59" s="9"/>
      <c r="N59" s="1"/>
      <c r="O59" s="1"/>
      <c r="P59" s="1"/>
      <c r="Q59" s="1"/>
      <c r="R59" s="1"/>
      <c r="S59" s="1"/>
      <c r="T59" s="1"/>
      <c r="U59" s="1"/>
    </row>
    <row r="60" spans="2:21" s="4" customFormat="1" ht="15" customHeight="1" thickBot="1" x14ac:dyDescent="0.3">
      <c r="B60" s="6"/>
      <c r="C60" s="55" t="s">
        <v>14</v>
      </c>
      <c r="D60" s="55" t="s">
        <v>0</v>
      </c>
      <c r="E60" s="55" t="s">
        <v>19</v>
      </c>
      <c r="F60" s="125"/>
      <c r="H60" s="3"/>
      <c r="I60" s="31"/>
      <c r="J60" s="8"/>
      <c r="K60" s="9"/>
      <c r="N60" s="1"/>
      <c r="O60" s="1"/>
      <c r="P60" s="1"/>
      <c r="Q60" s="1"/>
      <c r="R60" s="1"/>
      <c r="S60" s="1"/>
      <c r="T60" s="1"/>
      <c r="U60" s="1"/>
    </row>
    <row r="61" spans="2:21" s="4" customFormat="1" ht="15" customHeight="1" thickTop="1" x14ac:dyDescent="0.25">
      <c r="B61" s="6"/>
      <c r="C61" s="129" t="s">
        <v>15</v>
      </c>
      <c r="D61" s="130">
        <f>D49*F12*F15/453.6</f>
        <v>3.7355070826952432</v>
      </c>
      <c r="E61" s="130">
        <f>D49*F12*F16/453.6/2000</f>
        <v>0.38911532111408786</v>
      </c>
      <c r="F61" s="125"/>
      <c r="H61" s="3"/>
      <c r="I61" s="31"/>
      <c r="J61" s="8"/>
      <c r="K61" s="9"/>
      <c r="N61" s="1"/>
      <c r="O61" s="1"/>
      <c r="P61" s="1"/>
      <c r="Q61" s="1"/>
      <c r="R61" s="1"/>
      <c r="S61" s="1"/>
      <c r="T61" s="1"/>
      <c r="U61" s="1"/>
    </row>
    <row r="62" spans="2:21" s="4" customFormat="1" ht="15" customHeight="1" x14ac:dyDescent="0.25">
      <c r="B62" s="6"/>
      <c r="C62" s="131" t="s">
        <v>3</v>
      </c>
      <c r="D62" s="132">
        <f>D50*F12*F15/453.6</f>
        <v>1.7363626343963401</v>
      </c>
      <c r="E62" s="132">
        <f>D50*F12*F16/453.6/2000</f>
        <v>0.18087110774961876</v>
      </c>
      <c r="F62" s="125"/>
      <c r="H62" s="3"/>
      <c r="I62" s="31"/>
      <c r="J62" s="8"/>
      <c r="K62" s="9"/>
      <c r="N62" s="1"/>
      <c r="O62" s="1"/>
      <c r="P62" s="1"/>
      <c r="Q62" s="1"/>
      <c r="R62" s="1"/>
      <c r="S62" s="1"/>
      <c r="T62" s="1"/>
      <c r="U62" s="1"/>
    </row>
    <row r="63" spans="2:21" s="4" customFormat="1" ht="15" customHeight="1" x14ac:dyDescent="0.25">
      <c r="B63" s="6"/>
      <c r="C63" s="131" t="s">
        <v>2</v>
      </c>
      <c r="D63" s="132">
        <f>D51*F12*F15/453.6</f>
        <v>45.861109757811882</v>
      </c>
      <c r="E63" s="132">
        <f>D51*F12*F16/453.6/2000</f>
        <v>4.7771989331054039</v>
      </c>
      <c r="F63" s="125"/>
      <c r="H63" s="3"/>
      <c r="I63" s="31"/>
      <c r="J63" s="8"/>
      <c r="K63" s="9"/>
      <c r="N63" s="1"/>
      <c r="O63" s="1"/>
      <c r="P63" s="1"/>
      <c r="Q63" s="1"/>
      <c r="R63" s="1"/>
      <c r="S63" s="1"/>
      <c r="T63" s="1"/>
      <c r="U63" s="1"/>
    </row>
    <row r="64" spans="2:21" s="4" customFormat="1" ht="15" customHeight="1" x14ac:dyDescent="0.25">
      <c r="B64" s="6"/>
      <c r="C64" s="133" t="s">
        <v>16</v>
      </c>
      <c r="D64" s="132">
        <f>D52*F12*F15/453.6</f>
        <v>4.3690476190476189E-2</v>
      </c>
      <c r="E64" s="132">
        <f>D52*F12*F16/453.6/2000</f>
        <v>4.551091269841271E-3</v>
      </c>
      <c r="F64" s="125"/>
      <c r="H64" s="3"/>
      <c r="I64" s="31"/>
      <c r="J64" s="8"/>
      <c r="K64" s="9"/>
      <c r="N64" s="1"/>
      <c r="O64" s="1"/>
      <c r="P64" s="1"/>
      <c r="Q64" s="1"/>
      <c r="R64" s="1"/>
      <c r="S64" s="1"/>
      <c r="T64" s="1"/>
      <c r="U64" s="1"/>
    </row>
    <row r="65" spans="2:26" s="4" customFormat="1" ht="15" customHeight="1" x14ac:dyDescent="0.25">
      <c r="B65" s="6"/>
      <c r="C65" s="131" t="s">
        <v>1</v>
      </c>
      <c r="D65" s="132">
        <f>D53*F12*F15/453.6</f>
        <v>7.9365079365079361E-2</v>
      </c>
      <c r="E65" s="132">
        <f>D53*F12*F16/453.6/2000</f>
        <v>8.2671957671957667E-3</v>
      </c>
      <c r="F65" s="125"/>
      <c r="H65" s="3"/>
      <c r="I65" s="31"/>
      <c r="J65" s="8"/>
      <c r="K65" s="9"/>
      <c r="N65" s="1"/>
      <c r="O65" s="1"/>
      <c r="P65" s="1"/>
      <c r="Q65" s="1"/>
      <c r="R65" s="1"/>
      <c r="S65" s="1"/>
      <c r="T65" s="1"/>
      <c r="U65" s="1"/>
    </row>
    <row r="66" spans="2:26" s="4" customFormat="1" ht="15" customHeight="1" x14ac:dyDescent="0.25">
      <c r="B66" s="6"/>
      <c r="C66" s="131" t="s">
        <v>17</v>
      </c>
      <c r="D66" s="132">
        <f>D54*F12*F15/453.6</f>
        <v>7.9365079365079361E-2</v>
      </c>
      <c r="E66" s="132">
        <f>D54*F12*F16/453.6/2000</f>
        <v>8.2671957671957667E-3</v>
      </c>
      <c r="F66" s="125"/>
      <c r="H66" s="3"/>
      <c r="I66" s="31"/>
      <c r="J66" s="8"/>
      <c r="K66" s="9"/>
      <c r="N66" s="1"/>
      <c r="O66" s="1"/>
      <c r="P66" s="1"/>
      <c r="Q66" s="1"/>
      <c r="R66" s="1"/>
      <c r="S66" s="1"/>
      <c r="T66" s="1"/>
      <c r="U66" s="1"/>
    </row>
    <row r="67" spans="2:26" s="4" customFormat="1" ht="15" customHeight="1" x14ac:dyDescent="0.25">
      <c r="B67" s="6"/>
      <c r="C67" s="131" t="s">
        <v>18</v>
      </c>
      <c r="D67" s="132">
        <f>D55*F12*F15/453.6</f>
        <v>7.9365079365079361E-2</v>
      </c>
      <c r="E67" s="132">
        <f>D55*F12*F16/453.6/2000</f>
        <v>8.2671957671957667E-3</v>
      </c>
      <c r="F67" s="125"/>
      <c r="H67" s="3"/>
      <c r="I67" s="31"/>
      <c r="J67" s="8"/>
      <c r="K67" s="9"/>
      <c r="N67" s="1"/>
      <c r="O67" s="1"/>
      <c r="P67" s="1"/>
      <c r="Q67" s="1"/>
      <c r="R67" s="1"/>
      <c r="S67" s="1"/>
      <c r="T67" s="1"/>
      <c r="U67" s="1"/>
    </row>
    <row r="68" spans="2:26" s="4" customFormat="1" ht="15" customHeight="1" x14ac:dyDescent="0.25">
      <c r="B68" s="6"/>
      <c r="J68" s="8"/>
      <c r="K68" s="9"/>
      <c r="N68" s="1"/>
      <c r="O68" s="1"/>
      <c r="P68" s="1"/>
      <c r="Q68" s="1"/>
      <c r="R68" s="1"/>
      <c r="S68" s="1"/>
      <c r="T68" s="1"/>
      <c r="U68" s="1"/>
    </row>
    <row r="69" spans="2:26" s="4" customFormat="1" ht="15" customHeight="1" thickBot="1" x14ac:dyDescent="0.3">
      <c r="B69" s="16"/>
      <c r="C69" s="163" t="s">
        <v>42</v>
      </c>
      <c r="D69" s="164"/>
      <c r="E69" s="69"/>
      <c r="F69" s="69"/>
      <c r="G69" s="69"/>
      <c r="H69" s="69"/>
      <c r="I69" s="18" t="s">
        <v>20</v>
      </c>
      <c r="J69" s="70"/>
      <c r="K69" s="19"/>
      <c r="N69" s="1"/>
      <c r="O69" s="1"/>
      <c r="P69" s="1"/>
      <c r="Q69" s="1"/>
      <c r="R69" s="1"/>
      <c r="S69" s="1"/>
      <c r="T69" s="1"/>
      <c r="U69" s="1"/>
      <c r="X69" s="1"/>
    </row>
    <row r="70" spans="2:26" s="4" customFormat="1" ht="15" customHeight="1" x14ac:dyDescent="0.25">
      <c r="N70" s="1"/>
      <c r="O70" s="1"/>
      <c r="P70" s="1"/>
      <c r="Q70" s="1"/>
      <c r="R70" s="1"/>
      <c r="S70" s="1"/>
      <c r="T70" s="1"/>
      <c r="U70" s="1"/>
      <c r="X70" s="1"/>
    </row>
    <row r="71" spans="2:26" s="4" customFormat="1" ht="15" customHeight="1" x14ac:dyDescent="0.25">
      <c r="B71" s="80"/>
      <c r="N71" s="1"/>
      <c r="O71" s="1"/>
      <c r="P71" s="1"/>
      <c r="Q71" s="1"/>
      <c r="R71" s="1"/>
      <c r="S71" s="1"/>
      <c r="T71" s="1"/>
      <c r="U71" s="1"/>
      <c r="X71" s="1"/>
    </row>
    <row r="72" spans="2:26" s="4" customFormat="1" ht="15" customHeight="1" x14ac:dyDescent="0.25">
      <c r="B72" s="81"/>
      <c r="C72" s="3"/>
      <c r="N72" s="1"/>
      <c r="O72" s="1"/>
      <c r="P72" s="1"/>
      <c r="Q72" s="1"/>
      <c r="R72" s="1"/>
      <c r="S72" s="1"/>
      <c r="T72" s="1"/>
      <c r="U72" s="1"/>
      <c r="X72" s="1"/>
    </row>
    <row r="73" spans="2:26" s="4" customFormat="1" ht="15" customHeight="1" x14ac:dyDescent="0.25">
      <c r="N73" s="1"/>
      <c r="O73" s="1"/>
      <c r="P73" s="1"/>
      <c r="Q73" s="1"/>
      <c r="R73" s="1"/>
      <c r="S73" s="1"/>
      <c r="T73" s="1"/>
      <c r="U73" s="1"/>
      <c r="X73" s="1"/>
    </row>
    <row r="74" spans="2:26" s="4" customFormat="1" ht="15" customHeight="1" x14ac:dyDescent="0.25">
      <c r="N74" s="1"/>
      <c r="O74" s="1"/>
      <c r="P74" s="1"/>
      <c r="Q74" s="1"/>
      <c r="R74" s="1"/>
      <c r="S74" s="1"/>
      <c r="T74" s="1"/>
      <c r="U74" s="1"/>
      <c r="X74" s="1"/>
    </row>
    <row r="75" spans="2:26" s="4" customFormat="1" ht="15" customHeight="1" x14ac:dyDescent="0.25"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 s="4" customFormat="1" ht="15" customHeight="1" x14ac:dyDescent="0.25"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 s="4" customFormat="1" ht="15" customHeight="1" x14ac:dyDescent="0.25"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 s="4" customFormat="1" ht="15" customHeight="1" x14ac:dyDescent="0.25"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 s="4" customFormat="1" ht="15" customHeight="1" x14ac:dyDescent="0.25">
      <c r="D79" s="3"/>
      <c r="E79" s="3"/>
      <c r="F79" s="3"/>
      <c r="G79" s="3"/>
      <c r="H79" s="3"/>
      <c r="I79" s="3"/>
      <c r="J79" s="3"/>
      <c r="K79" s="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 s="4" customFormat="1" ht="15" customHeight="1" x14ac:dyDescent="0.25">
      <c r="B80" s="8"/>
      <c r="C80" s="3"/>
      <c r="D80" s="8"/>
      <c r="E80" s="8"/>
      <c r="F80" s="8"/>
      <c r="G80" s="8"/>
      <c r="H80" s="3"/>
      <c r="I80" s="3"/>
      <c r="J80" s="8"/>
      <c r="K80" s="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4" customFormat="1" ht="1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4" customFormat="1" ht="1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4" customFormat="1" ht="1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4" customFormat="1" ht="1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4" customFormat="1" ht="1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4" customFormat="1" ht="1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4" customFormat="1" ht="1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4" customFormat="1" ht="1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customHeight="1" x14ac:dyDescent="0.25"/>
    <row r="90" spans="1:26" ht="15" customHeight="1" x14ac:dyDescent="0.25"/>
    <row r="91" spans="1:26" ht="15" customHeight="1" x14ac:dyDescent="0.25"/>
    <row r="92" spans="1:26" ht="15" customHeight="1" x14ac:dyDescent="0.25"/>
    <row r="93" spans="1:26" ht="15" customHeight="1" x14ac:dyDescent="0.25"/>
    <row r="94" spans="1:26" ht="15" customHeight="1" x14ac:dyDescent="0.25"/>
    <row r="95" spans="1:26" ht="15" customHeight="1" x14ac:dyDescent="0.25"/>
    <row r="96" spans="1:2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</sheetData>
  <sheetProtection password="CA15" sheet="1" selectLockedCells="1"/>
  <mergeCells count="17">
    <mergeCell ref="E42:H42"/>
    <mergeCell ref="E43:H43"/>
    <mergeCell ref="E33:J33"/>
    <mergeCell ref="G25:I25"/>
    <mergeCell ref="G26:H26"/>
    <mergeCell ref="N10:Q10"/>
    <mergeCell ref="N4:P4"/>
    <mergeCell ref="B2:K2"/>
    <mergeCell ref="B3:K3"/>
    <mergeCell ref="E41:H41"/>
    <mergeCell ref="I12:J12"/>
    <mergeCell ref="I13:J13"/>
    <mergeCell ref="I15:J15"/>
    <mergeCell ref="I16:J16"/>
    <mergeCell ref="I17:J17"/>
    <mergeCell ref="I18:J18"/>
    <mergeCell ref="I19:J19"/>
  </mergeCells>
  <dataValidations count="2">
    <dataValidation type="list" allowBlank="1" showInputMessage="1" showErrorMessage="1" sqref="F13">
      <formula1>EngineTypes</formula1>
    </dataValidation>
    <dataValidation type="list" allowBlank="1" showInputMessage="1" showErrorMessage="1" sqref="G20">
      <formula1>EPATier</formula1>
    </dataValidation>
  </dataValidations>
  <pageMargins left="0.75" right="0.75" top="1" bottom="1" header="0.5" footer="0.5"/>
  <pageSetup orientation="portrait" r:id="rId1"/>
  <headerFooter alignWithMargins="0"/>
  <ignoredErrors>
    <ignoredError sqref="F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DICE Prime EPA Tier Basis</vt:lpstr>
      <vt:lpstr>DICE Prime PPMV Basis</vt:lpstr>
      <vt:lpstr>'DICE Prime PPMV Basis'!EngineType</vt:lpstr>
      <vt:lpstr>EngineType</vt:lpstr>
      <vt:lpstr>EPATier</vt:lpstr>
      <vt:lpstr>Question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M. Brown</dc:creator>
  <cp:lastModifiedBy>Kevin M. Brown</cp:lastModifiedBy>
  <dcterms:created xsi:type="dcterms:W3CDTF">2017-06-13T14:44:59Z</dcterms:created>
  <dcterms:modified xsi:type="dcterms:W3CDTF">2017-07-19T22:51:35Z</dcterms:modified>
</cp:coreProperties>
</file>