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capcd.org\shares\Groups\ENGR\LIBRARY\Compliance\331 I&amp;M Template\FHC I&amp;M Plan Template-CLP&amp;CARB KVB\Appendices\"/>
    </mc:Choice>
  </mc:AlternateContent>
  <bookViews>
    <workbookView xWindow="120" yWindow="300" windowWidth="21075" windowHeight="9345"/>
  </bookViews>
  <sheets>
    <sheet name="9.1.1" sheetId="12" r:id="rId1"/>
    <sheet name="9.1.2" sheetId="19" r:id="rId2"/>
    <sheet name="9.1.3" sheetId="18" r:id="rId3"/>
    <sheet name="9.1.4" sheetId="4" r:id="rId4"/>
    <sheet name="9.1.5" sheetId="14" r:id="rId5"/>
    <sheet name="9.1.6" sheetId="6" r:id="rId6"/>
    <sheet name="9.1.7" sheetId="10" r:id="rId7"/>
    <sheet name="9.1.8" sheetId="11" r:id="rId8"/>
    <sheet name="9.1.9a FHC CLP Emissions" sheetId="15" r:id="rId9"/>
    <sheet name="9.1.9b FHC Emission Factors" sheetId="16" r:id="rId10"/>
    <sheet name="9.1.9c FHC Control Factors" sheetId="17" r:id="rId11"/>
  </sheets>
  <externalReferences>
    <externalReference r:id="rId12"/>
    <externalReference r:id="rId13"/>
    <externalReference r:id="rId14"/>
  </externalReferences>
  <definedNames>
    <definedName name="bow_ratio" localSheetId="2">#REF!</definedName>
    <definedName name="bow_ratio">#REF!</definedName>
    <definedName name="EC_Crew_hp" localSheetId="2">#REF!</definedName>
    <definedName name="EC_Crew_hp">#REF!</definedName>
    <definedName name="EC_Sup_hp" localSheetId="2">#REF!</definedName>
    <definedName name="EC_Sup_hp">#REF!</definedName>
    <definedName name="GPP">'9.1.9a FHC CLP Emissions'!$F$15</definedName>
    <definedName name="HHVPro">[1]Variables!$C$6</definedName>
    <definedName name="Module2.printsheet" localSheetId="8">[2]!Module2.printsheet</definedName>
    <definedName name="Module2.printsheet">[3]!Module2.printsheet</definedName>
    <definedName name="OCS">'9.1.9a FHC CLP Emissions'!$K$15</definedName>
    <definedName name="_xlnm.Print_Area" localSheetId="6">'9.1.7'!$A$1:$L$28</definedName>
    <definedName name="_xlnm.Print_Area" localSheetId="10">'9.1.9c FHC Control Factors'!$B$6:$J$43</definedName>
    <definedName name="_xlnm.Print_Titles" localSheetId="8">'9.1.9a FHC CLP Emissions'!$4:$18</definedName>
    <definedName name="_xlnm.Print_Titles" localSheetId="10">'9.1.9c FHC Control Factors'!$6:$8</definedName>
    <definedName name="ProFie">'9.1.9a FHC CLP Emissions'!$C$15</definedName>
    <definedName name="Refin">'9.1.9a FHC CLP Emissions'!$H$15</definedName>
    <definedName name="ST_VRU_EFF">#REF!</definedName>
    <definedName name="Submerged_loading_of_a_clean_cargo_tank">#REF!</definedName>
    <definedName name="VRU_EFF">#REF!</definedName>
    <definedName name="Z_07E0E28D_B969_4E7F_8F85_058A5327F2F1_.wvu.Cols" localSheetId="8" hidden="1">'9.1.9a FHC CLP Emissions'!#REF!</definedName>
    <definedName name="Z_07E0E28D_B969_4E7F_8F85_058A5327F2F1_.wvu.PrintTitles" localSheetId="8" hidden="1">'9.1.9a FHC CLP Emissions'!$4:$18</definedName>
    <definedName name="Z_07E0E28D_B969_4E7F_8F85_058A5327F2F1_.wvu.PrintTitles" localSheetId="10" hidden="1">'9.1.9c FHC Control Factors'!$6:$8</definedName>
  </definedNames>
  <calcPr calcId="152511" calcOnSave="0"/>
</workbook>
</file>

<file path=xl/calcChain.xml><?xml version="1.0" encoding="utf-8"?>
<calcChain xmlns="http://schemas.openxmlformats.org/spreadsheetml/2006/main">
  <c r="AB65" i="18" l="1"/>
  <c r="AB64" i="18"/>
  <c r="AB63" i="18"/>
  <c r="AB62" i="18"/>
  <c r="AB61" i="18"/>
  <c r="AB60" i="18"/>
  <c r="AB59" i="18"/>
  <c r="AB47" i="18" l="1"/>
  <c r="AB46" i="18"/>
  <c r="AB45" i="18"/>
  <c r="AB44" i="18"/>
  <c r="AB43" i="18"/>
  <c r="AB42" i="18"/>
  <c r="AB41" i="18"/>
  <c r="AB54" i="18"/>
  <c r="AB56" i="18"/>
  <c r="AB55" i="18"/>
  <c r="AB53" i="18"/>
  <c r="AB52" i="18"/>
  <c r="AB51" i="18"/>
  <c r="AB50" i="18"/>
  <c r="AB21" i="18"/>
  <c r="AB31" i="18"/>
  <c r="AB30" i="18"/>
  <c r="AB29" i="18"/>
  <c r="AB28" i="18"/>
  <c r="AB27" i="18"/>
  <c r="AB24" i="18"/>
  <c r="AB23" i="18"/>
  <c r="AB22" i="18"/>
  <c r="AB20" i="18"/>
  <c r="G14" i="4" l="1"/>
  <c r="G15" i="4"/>
  <c r="G16" i="4"/>
  <c r="G17" i="4"/>
  <c r="G13" i="4"/>
  <c r="N25" i="11"/>
  <c r="N24" i="11"/>
  <c r="AB38" i="18" l="1"/>
  <c r="AB37" i="18"/>
  <c r="AB36" i="18"/>
  <c r="AB35" i="18"/>
  <c r="AB34" i="18"/>
  <c r="K18" i="6" l="1"/>
  <c r="H18" i="6"/>
  <c r="K23" i="6"/>
  <c r="H23" i="6"/>
  <c r="G23" i="6"/>
  <c r="D23" i="6"/>
  <c r="G18" i="6"/>
  <c r="D18" i="6"/>
  <c r="H12" i="6"/>
  <c r="G12" i="6"/>
  <c r="D12" i="6"/>
  <c r="F26" i="14"/>
  <c r="D26" i="14"/>
  <c r="F19" i="14"/>
  <c r="D19" i="14"/>
  <c r="N75" i="18"/>
  <c r="O75" i="18"/>
  <c r="P75" i="18"/>
  <c r="Q75" i="18"/>
  <c r="R75" i="18"/>
  <c r="M75" i="18"/>
  <c r="G24" i="6" l="1"/>
  <c r="D24" i="6"/>
  <c r="H24" i="6"/>
  <c r="J11" i="6"/>
  <c r="D19" i="4"/>
  <c r="E19" i="4"/>
  <c r="C19" i="4"/>
  <c r="H40" i="4"/>
  <c r="D40" i="4"/>
  <c r="E40" i="4"/>
  <c r="F19" i="4"/>
  <c r="F40" i="4"/>
  <c r="G40" i="4"/>
  <c r="C40" i="4"/>
  <c r="E30" i="4"/>
  <c r="D30" i="4"/>
  <c r="C30" i="4"/>
  <c r="F24" i="4"/>
  <c r="F25" i="4"/>
  <c r="F26" i="4"/>
  <c r="F27" i="4"/>
  <c r="F28" i="4"/>
  <c r="F23" i="4"/>
  <c r="S75" i="18"/>
  <c r="T75" i="18"/>
  <c r="U75" i="18"/>
  <c r="V75" i="18"/>
  <c r="W75" i="18"/>
  <c r="X75" i="18"/>
  <c r="Y75" i="18"/>
  <c r="G19" i="4" l="1"/>
  <c r="F30" i="4"/>
  <c r="C73" i="15" l="1"/>
  <c r="G72" i="15"/>
  <c r="E72" i="15"/>
  <c r="D72" i="15"/>
  <c r="G71" i="15"/>
  <c r="E71" i="15"/>
  <c r="D71" i="15"/>
  <c r="G70" i="15"/>
  <c r="E70" i="15"/>
  <c r="D70" i="15"/>
  <c r="G69" i="15"/>
  <c r="E69" i="15"/>
  <c r="D69" i="15"/>
  <c r="G68" i="15"/>
  <c r="E68" i="15"/>
  <c r="D68" i="15"/>
  <c r="G67" i="15"/>
  <c r="E67" i="15"/>
  <c r="D67" i="15"/>
  <c r="G66" i="15"/>
  <c r="E66" i="15"/>
  <c r="D66" i="15"/>
  <c r="G65" i="15"/>
  <c r="E65" i="15"/>
  <c r="D65" i="15"/>
  <c r="G64" i="15"/>
  <c r="E64" i="15"/>
  <c r="D64" i="15"/>
  <c r="G63" i="15"/>
  <c r="E63" i="15"/>
  <c r="D63" i="15"/>
  <c r="G62" i="15"/>
  <c r="E62" i="15"/>
  <c r="D62" i="15"/>
  <c r="G61" i="15"/>
  <c r="E61" i="15"/>
  <c r="D61" i="15"/>
  <c r="G60" i="15"/>
  <c r="E60" i="15"/>
  <c r="D60" i="15"/>
  <c r="G59" i="15"/>
  <c r="E59" i="15"/>
  <c r="D59" i="15"/>
  <c r="G58" i="15"/>
  <c r="E58" i="15"/>
  <c r="D58" i="15"/>
  <c r="G57" i="15"/>
  <c r="E57" i="15"/>
  <c r="D57" i="15"/>
  <c r="G56" i="15"/>
  <c r="E56" i="15"/>
  <c r="D56" i="15"/>
  <c r="G55" i="15"/>
  <c r="E55" i="15"/>
  <c r="D55" i="15"/>
  <c r="G54" i="15"/>
  <c r="E54" i="15"/>
  <c r="D54" i="15"/>
  <c r="G53" i="15"/>
  <c r="E53" i="15"/>
  <c r="D53" i="15"/>
  <c r="G52" i="15"/>
  <c r="E52" i="15"/>
  <c r="D52" i="15"/>
  <c r="G51" i="15"/>
  <c r="E51" i="15"/>
  <c r="D51" i="15"/>
  <c r="G50" i="15"/>
  <c r="E50" i="15"/>
  <c r="D50" i="15"/>
  <c r="G49" i="15"/>
  <c r="E49" i="15"/>
  <c r="D49" i="15"/>
  <c r="C46" i="15"/>
  <c r="G45" i="15"/>
  <c r="E45" i="15"/>
  <c r="D45" i="15"/>
  <c r="G44" i="15"/>
  <c r="E44" i="15"/>
  <c r="D44" i="15"/>
  <c r="G43" i="15"/>
  <c r="E43" i="15"/>
  <c r="D43" i="15"/>
  <c r="G42" i="15"/>
  <c r="E42" i="15"/>
  <c r="D42" i="15"/>
  <c r="G41" i="15"/>
  <c r="E41" i="15"/>
  <c r="D41" i="15"/>
  <c r="G40" i="15"/>
  <c r="E40" i="15"/>
  <c r="D40" i="15"/>
  <c r="G39" i="15"/>
  <c r="E39" i="15"/>
  <c r="D39" i="15"/>
  <c r="G38" i="15"/>
  <c r="E38" i="15"/>
  <c r="D38" i="15"/>
  <c r="G37" i="15"/>
  <c r="E37" i="15"/>
  <c r="D37" i="15"/>
  <c r="G36" i="15"/>
  <c r="E36" i="15"/>
  <c r="D36" i="15"/>
  <c r="G35" i="15"/>
  <c r="E35" i="15"/>
  <c r="D35" i="15"/>
  <c r="G34" i="15"/>
  <c r="E34" i="15"/>
  <c r="D34" i="15"/>
  <c r="G33" i="15"/>
  <c r="E33" i="15"/>
  <c r="D33" i="15"/>
  <c r="G32" i="15"/>
  <c r="E32" i="15"/>
  <c r="D32" i="15"/>
  <c r="G31" i="15"/>
  <c r="E31" i="15"/>
  <c r="D31" i="15"/>
  <c r="G30" i="15"/>
  <c r="E30" i="15"/>
  <c r="D30" i="15"/>
  <c r="G29" i="15"/>
  <c r="E29" i="15"/>
  <c r="D29" i="15"/>
  <c r="G28" i="15"/>
  <c r="E28" i="15"/>
  <c r="D28" i="15"/>
  <c r="G27" i="15"/>
  <c r="E27" i="15"/>
  <c r="D27" i="15"/>
  <c r="G26" i="15"/>
  <c r="E26" i="15"/>
  <c r="D26" i="15"/>
  <c r="G25" i="15"/>
  <c r="E25" i="15"/>
  <c r="D25" i="15"/>
  <c r="G24" i="15"/>
  <c r="E24" i="15"/>
  <c r="D24" i="15"/>
  <c r="G23" i="15"/>
  <c r="E23" i="15"/>
  <c r="D23" i="15"/>
  <c r="G22" i="15"/>
  <c r="E22" i="15"/>
  <c r="D22" i="15"/>
  <c r="G21" i="15"/>
  <c r="E21" i="15"/>
  <c r="D21" i="15"/>
  <c r="G20" i="15"/>
  <c r="E20" i="15"/>
  <c r="D20" i="15"/>
  <c r="C75" i="15" l="1"/>
  <c r="F22" i="15"/>
  <c r="I22" i="15" s="1"/>
  <c r="H22" i="15" s="1"/>
  <c r="J22" i="15" s="1"/>
  <c r="F26" i="15"/>
  <c r="I26" i="15" s="1"/>
  <c r="H26" i="15" s="1"/>
  <c r="K26" i="15" s="1"/>
  <c r="F30" i="15"/>
  <c r="I30" i="15" s="1"/>
  <c r="H30" i="15" s="1"/>
  <c r="F34" i="15"/>
  <c r="I34" i="15" s="1"/>
  <c r="H34" i="15" s="1"/>
  <c r="J34" i="15" s="1"/>
  <c r="F38" i="15"/>
  <c r="I38" i="15" s="1"/>
  <c r="H38" i="15" s="1"/>
  <c r="J38" i="15" s="1"/>
  <c r="F42" i="15"/>
  <c r="I42" i="15" s="1"/>
  <c r="H42" i="15" s="1"/>
  <c r="J42" i="15" s="1"/>
  <c r="F62" i="15"/>
  <c r="I62" i="15" s="1"/>
  <c r="H62" i="15" s="1"/>
  <c r="F66" i="15"/>
  <c r="I66" i="15" s="1"/>
  <c r="H66" i="15" s="1"/>
  <c r="K66" i="15" s="1"/>
  <c r="F70" i="15"/>
  <c r="I70" i="15" s="1"/>
  <c r="H70" i="15" s="1"/>
  <c r="K70" i="15" s="1"/>
  <c r="F20" i="15"/>
  <c r="I20" i="15" s="1"/>
  <c r="F24" i="15"/>
  <c r="I24" i="15" s="1"/>
  <c r="H24" i="15" s="1"/>
  <c r="F28" i="15"/>
  <c r="I28" i="15" s="1"/>
  <c r="H28" i="15" s="1"/>
  <c r="K28" i="15" s="1"/>
  <c r="F32" i="15"/>
  <c r="I32" i="15" s="1"/>
  <c r="H32" i="15" s="1"/>
  <c r="K32" i="15" s="1"/>
  <c r="F36" i="15"/>
  <c r="I36" i="15" s="1"/>
  <c r="H36" i="15" s="1"/>
  <c r="J36" i="15" s="1"/>
  <c r="F40" i="15"/>
  <c r="I40" i="15" s="1"/>
  <c r="H40" i="15" s="1"/>
  <c r="F44" i="15"/>
  <c r="I44" i="15" s="1"/>
  <c r="H44" i="15" s="1"/>
  <c r="J44" i="15" s="1"/>
  <c r="F52" i="15"/>
  <c r="I52" i="15" s="1"/>
  <c r="H52" i="15" s="1"/>
  <c r="J52" i="15" s="1"/>
  <c r="F56" i="15"/>
  <c r="I56" i="15" s="1"/>
  <c r="H56" i="15" s="1"/>
  <c r="J56" i="15" s="1"/>
  <c r="F60" i="15"/>
  <c r="I60" i="15" s="1"/>
  <c r="H60" i="15" s="1"/>
  <c r="F64" i="15"/>
  <c r="I64" i="15" s="1"/>
  <c r="H64" i="15" s="1"/>
  <c r="J64" i="15" s="1"/>
  <c r="F68" i="15"/>
  <c r="I68" i="15" s="1"/>
  <c r="H68" i="15" s="1"/>
  <c r="J68" i="15" s="1"/>
  <c r="F72" i="15"/>
  <c r="I72" i="15" s="1"/>
  <c r="H72" i="15" s="1"/>
  <c r="J72" i="15" s="1"/>
  <c r="F21" i="15"/>
  <c r="I21" i="15" s="1"/>
  <c r="H21" i="15" s="1"/>
  <c r="F25" i="15"/>
  <c r="I25" i="15" s="1"/>
  <c r="H25" i="15" s="1"/>
  <c r="K25" i="15" s="1"/>
  <c r="F29" i="15"/>
  <c r="I29" i="15" s="1"/>
  <c r="H29" i="15" s="1"/>
  <c r="J29" i="15" s="1"/>
  <c r="F33" i="15"/>
  <c r="I33" i="15" s="1"/>
  <c r="H33" i="15" s="1"/>
  <c r="J33" i="15" s="1"/>
  <c r="F37" i="15"/>
  <c r="I37" i="15" s="1"/>
  <c r="H37" i="15" s="1"/>
  <c r="F41" i="15"/>
  <c r="I41" i="15" s="1"/>
  <c r="H41" i="15" s="1"/>
  <c r="K41" i="15" s="1"/>
  <c r="F45" i="15"/>
  <c r="I45" i="15" s="1"/>
  <c r="H45" i="15" s="1"/>
  <c r="K45" i="15" s="1"/>
  <c r="F49" i="15"/>
  <c r="I49" i="15" s="1"/>
  <c r="F53" i="15"/>
  <c r="I53" i="15" s="1"/>
  <c r="H53" i="15" s="1"/>
  <c r="F57" i="15"/>
  <c r="I57" i="15" s="1"/>
  <c r="H57" i="15" s="1"/>
  <c r="K57" i="15" s="1"/>
  <c r="F61" i="15"/>
  <c r="I61" i="15" s="1"/>
  <c r="H61" i="15" s="1"/>
  <c r="J61" i="15" s="1"/>
  <c r="F65" i="15"/>
  <c r="I65" i="15" s="1"/>
  <c r="H65" i="15" s="1"/>
  <c r="K65" i="15" s="1"/>
  <c r="F69" i="15"/>
  <c r="I69" i="15" s="1"/>
  <c r="H69" i="15" s="1"/>
  <c r="F23" i="15"/>
  <c r="I23" i="15" s="1"/>
  <c r="H23" i="15" s="1"/>
  <c r="K23" i="15" s="1"/>
  <c r="F27" i="15"/>
  <c r="I27" i="15" s="1"/>
  <c r="H27" i="15" s="1"/>
  <c r="K27" i="15" s="1"/>
  <c r="F31" i="15"/>
  <c r="I31" i="15" s="1"/>
  <c r="H31" i="15" s="1"/>
  <c r="K31" i="15" s="1"/>
  <c r="F35" i="15"/>
  <c r="I35" i="15" s="1"/>
  <c r="H35" i="15" s="1"/>
  <c r="K35" i="15" s="1"/>
  <c r="F39" i="15"/>
  <c r="I39" i="15" s="1"/>
  <c r="H39" i="15" s="1"/>
  <c r="J39" i="15" s="1"/>
  <c r="F43" i="15"/>
  <c r="I43" i="15" s="1"/>
  <c r="H43" i="15" s="1"/>
  <c r="K43" i="15" s="1"/>
  <c r="F51" i="15"/>
  <c r="I51" i="15" s="1"/>
  <c r="H51" i="15" s="1"/>
  <c r="J51" i="15" s="1"/>
  <c r="F55" i="15"/>
  <c r="I55" i="15" s="1"/>
  <c r="H55" i="15" s="1"/>
  <c r="F59" i="15"/>
  <c r="I59" i="15" s="1"/>
  <c r="H59" i="15" s="1"/>
  <c r="J59" i="15" s="1"/>
  <c r="F63" i="15"/>
  <c r="I63" i="15" s="1"/>
  <c r="H63" i="15" s="1"/>
  <c r="K63" i="15" s="1"/>
  <c r="F67" i="15"/>
  <c r="I67" i="15" s="1"/>
  <c r="H67" i="15" s="1"/>
  <c r="J67" i="15" s="1"/>
  <c r="F71" i="15"/>
  <c r="I71" i="15" s="1"/>
  <c r="H71" i="15" s="1"/>
  <c r="F50" i="15"/>
  <c r="I50" i="15" s="1"/>
  <c r="H50" i="15" s="1"/>
  <c r="J50" i="15" s="1"/>
  <c r="F54" i="15"/>
  <c r="I54" i="15" s="1"/>
  <c r="H54" i="15" s="1"/>
  <c r="J54" i="15" s="1"/>
  <c r="F58" i="15"/>
  <c r="I58" i="15" s="1"/>
  <c r="H58" i="15" s="1"/>
  <c r="J58" i="15" s="1"/>
  <c r="J28" i="15"/>
  <c r="J30" i="15"/>
  <c r="K30" i="15"/>
  <c r="K34" i="15"/>
  <c r="J35" i="15"/>
  <c r="K36" i="15"/>
  <c r="K37" i="15"/>
  <c r="J37" i="15"/>
  <c r="J40" i="15"/>
  <c r="K40" i="15"/>
  <c r="K44" i="15"/>
  <c r="K56" i="15"/>
  <c r="J60" i="15"/>
  <c r="K60" i="15"/>
  <c r="K72" i="15"/>
  <c r="J53" i="15"/>
  <c r="K53" i="15"/>
  <c r="K21" i="15"/>
  <c r="J21" i="15"/>
  <c r="K24" i="15"/>
  <c r="J24" i="15"/>
  <c r="K51" i="15"/>
  <c r="J55" i="15"/>
  <c r="K55" i="15"/>
  <c r="K67" i="15"/>
  <c r="J71" i="15"/>
  <c r="K71" i="15"/>
  <c r="J57" i="15"/>
  <c r="J65" i="15"/>
  <c r="J69" i="15"/>
  <c r="K69" i="15"/>
  <c r="J25" i="15"/>
  <c r="J62" i="15"/>
  <c r="K62" i="15"/>
  <c r="J66" i="15"/>
  <c r="J26" i="15" l="1"/>
  <c r="K33" i="15"/>
  <c r="J32" i="15"/>
  <c r="J41" i="15"/>
  <c r="K68" i="15"/>
  <c r="K52" i="15"/>
  <c r="K29" i="15"/>
  <c r="K58" i="15"/>
  <c r="K42" i="15"/>
  <c r="K61" i="15"/>
  <c r="K38" i="15"/>
  <c r="K22" i="15"/>
  <c r="J70" i="15"/>
  <c r="K50" i="15"/>
  <c r="J63" i="15"/>
  <c r="K64" i="15"/>
  <c r="J45" i="15"/>
  <c r="J43" i="15"/>
  <c r="K54" i="15"/>
  <c r="K59" i="15"/>
  <c r="J31" i="15"/>
  <c r="K39" i="15"/>
  <c r="J27" i="15"/>
  <c r="F73" i="15"/>
  <c r="J23" i="15"/>
  <c r="F46" i="15"/>
  <c r="H20" i="15"/>
  <c r="I46" i="15"/>
  <c r="H49" i="15"/>
  <c r="I73" i="15"/>
  <c r="J10" i="6"/>
  <c r="F75" i="15" l="1"/>
  <c r="H73" i="15"/>
  <c r="J49" i="15"/>
  <c r="J73" i="15" s="1"/>
  <c r="K49" i="15"/>
  <c r="K73" i="15" s="1"/>
  <c r="I75" i="15"/>
  <c r="H46" i="15"/>
  <c r="H75" i="15" s="1"/>
  <c r="J20" i="15"/>
  <c r="J46" i="15" s="1"/>
  <c r="K20" i="15"/>
  <c r="K46" i="15" s="1"/>
  <c r="K75" i="15" s="1"/>
  <c r="J75" i="15" l="1"/>
  <c r="K10" i="6"/>
  <c r="K11" i="6"/>
  <c r="K12" i="6" l="1"/>
  <c r="K24" i="6" s="1"/>
  <c r="L11" i="6"/>
  <c r="L10" i="6"/>
  <c r="L12" i="6" l="1"/>
  <c r="L24" i="6" s="1"/>
</calcChain>
</file>

<file path=xl/sharedStrings.xml><?xml version="1.0" encoding="utf-8"?>
<sst xmlns="http://schemas.openxmlformats.org/spreadsheetml/2006/main" count="1161" uniqueCount="363">
  <si>
    <t>Stationary Source</t>
  </si>
  <si>
    <t>Facility</t>
  </si>
  <si>
    <t>Component Type</t>
  </si>
  <si>
    <t>Valves</t>
  </si>
  <si>
    <t>Others</t>
  </si>
  <si>
    <t>PRDs</t>
  </si>
  <si>
    <t>Pump Seals</t>
  </si>
  <si>
    <t>Compressor Seals</t>
  </si>
  <si>
    <t>Totals</t>
  </si>
  <si>
    <t>Major</t>
  </si>
  <si>
    <t>Critical</t>
  </si>
  <si>
    <t>Inaccessible</t>
  </si>
  <si>
    <t>Unsafe to Monitor</t>
  </si>
  <si>
    <t>ABC Prod Zone A</t>
  </si>
  <si>
    <t>Lease BB</t>
  </si>
  <si>
    <t>Accessible</t>
  </si>
  <si>
    <t>Subtotal</t>
  </si>
  <si>
    <t>DeMinimis</t>
  </si>
  <si>
    <t>Gas</t>
  </si>
  <si>
    <t>HvyLiq</t>
  </si>
  <si>
    <t>LtLiq</t>
  </si>
  <si>
    <t>Area</t>
  </si>
  <si>
    <t>Subarea</t>
  </si>
  <si>
    <t>Location</t>
  </si>
  <si>
    <t>Service</t>
  </si>
  <si>
    <t>Stream</t>
  </si>
  <si>
    <t>Valve</t>
  </si>
  <si>
    <t>Produced</t>
  </si>
  <si>
    <t>Other</t>
  </si>
  <si>
    <t>Phase 2</t>
  </si>
  <si>
    <t>Inlet</t>
  </si>
  <si>
    <t xml:space="preserve">    </t>
  </si>
  <si>
    <t>Pump seal</t>
  </si>
  <si>
    <t>Conn</t>
  </si>
  <si>
    <t>ROC lb/day</t>
  </si>
  <si>
    <t>ROC emissions (lb/day)</t>
  </si>
  <si>
    <t>ROC EmFac (lb/day-clp)</t>
  </si>
  <si>
    <t>Comp Type</t>
  </si>
  <si>
    <t>Clp's</t>
  </si>
  <si>
    <t>Gas/Lt Liq Service</t>
  </si>
  <si>
    <t>Oil Service</t>
  </si>
  <si>
    <t>Project Date</t>
  </si>
  <si>
    <t>Project</t>
  </si>
  <si>
    <t>Example</t>
  </si>
  <si>
    <t>MA</t>
  </si>
  <si>
    <t>Crude Oil</t>
  </si>
  <si>
    <t>Light Liquid</t>
  </si>
  <si>
    <t>Plug</t>
  </si>
  <si>
    <t>SS</t>
  </si>
  <si>
    <t>Tube Fitting</t>
  </si>
  <si>
    <t>Flange</t>
  </si>
  <si>
    <t>Ground level NW</t>
  </si>
  <si>
    <t>Valve - Check</t>
  </si>
  <si>
    <t>Reducer</t>
  </si>
  <si>
    <t>Gauge</t>
  </si>
  <si>
    <t>90 Degree</t>
  </si>
  <si>
    <t>Threadolet</t>
  </si>
  <si>
    <t>Thermowell</t>
  </si>
  <si>
    <t>Pump</t>
  </si>
  <si>
    <t>Ground level NE</t>
  </si>
  <si>
    <t>Nipple</t>
  </si>
  <si>
    <t>Union</t>
  </si>
  <si>
    <t>Tee</t>
  </si>
  <si>
    <t>Condensate</t>
  </si>
  <si>
    <t>Above ground center</t>
  </si>
  <si>
    <t>RAM</t>
  </si>
  <si>
    <t>Wellhead Flange</t>
  </si>
  <si>
    <t>Ground level N</t>
  </si>
  <si>
    <t>Ground level S</t>
  </si>
  <si>
    <t>4 Way</t>
  </si>
  <si>
    <t>Above ground center E</t>
  </si>
  <si>
    <t>Above ground center NE</t>
  </si>
  <si>
    <t>Ground level center N</t>
  </si>
  <si>
    <t>Ground level center S</t>
  </si>
  <si>
    <t>Phase 2 Well Pod 4</t>
  </si>
  <si>
    <t>Natural</t>
  </si>
  <si>
    <t>Gas line east</t>
  </si>
  <si>
    <t>Phase 1 Well Pod 1 - Upper Pod</t>
  </si>
  <si>
    <t>PR-25-83 (25-83 Header System)</t>
  </si>
  <si>
    <t>NIU Feed above ground level center NW</t>
  </si>
  <si>
    <t>NIU Feed above ground level center NE</t>
  </si>
  <si>
    <t>NIU Feed above ground level center N</t>
  </si>
  <si>
    <t>NIU Feed ground level center SE</t>
  </si>
  <si>
    <t>CR</t>
  </si>
  <si>
    <t>Phase 1 Well Pod 3 - Lower Pod</t>
  </si>
  <si>
    <t>PR-25-55 (25-55 Header System)</t>
  </si>
  <si>
    <t>25-55L Feed above ground level SE</t>
  </si>
  <si>
    <t>Phase 1 Tank Battery</t>
  </si>
  <si>
    <t>Bottom off SW</t>
  </si>
  <si>
    <t>V-115 (FUEL GAS SCRUBBER)</t>
  </si>
  <si>
    <t>P-525B (CONDENSATE PUMP)</t>
  </si>
  <si>
    <t>Discharge W</t>
  </si>
  <si>
    <t>Suction ground level SE</t>
  </si>
  <si>
    <t>Discharge SW</t>
  </si>
  <si>
    <t>P-365A (REJECT OIL PUMP)</t>
  </si>
  <si>
    <t>H-510 (FIN FAN#1 COOLING UNIT)</t>
  </si>
  <si>
    <t>Row 1 top NW</t>
  </si>
  <si>
    <t>Inlet bottom NW</t>
  </si>
  <si>
    <t>Inlet ground level NW</t>
  </si>
  <si>
    <t>M-360 (LACT UNIT)</t>
  </si>
  <si>
    <t>Reject Oil Out NW</t>
  </si>
  <si>
    <t>H-305 (PRODUCED GAS SHELL &amp; TUBE HEX)</t>
  </si>
  <si>
    <t>PS</t>
  </si>
  <si>
    <t>CS</t>
  </si>
  <si>
    <t>FL</t>
  </si>
  <si>
    <t>TC</t>
  </si>
  <si>
    <t>BON</t>
  </si>
  <si>
    <t>VS</t>
  </si>
  <si>
    <t>DM</t>
  </si>
  <si>
    <t>US</t>
  </si>
  <si>
    <t>IA</t>
  </si>
  <si>
    <t>Size</t>
  </si>
  <si>
    <t>9.1.3: Component Inventory List</t>
  </si>
  <si>
    <t>Facility Name</t>
  </si>
  <si>
    <t>FID No.</t>
  </si>
  <si>
    <t>Stationary Source Name:</t>
  </si>
  <si>
    <t>SSID No.</t>
  </si>
  <si>
    <t>Facility Name:</t>
  </si>
  <si>
    <t>BACT</t>
  </si>
  <si>
    <t>TagNo</t>
  </si>
  <si>
    <t>CompType</t>
  </si>
  <si>
    <t>Date Installed</t>
  </si>
  <si>
    <t>LDAR ppm</t>
  </si>
  <si>
    <t>Days Remaining for Repair/Replacement</t>
  </si>
  <si>
    <t>Critical?</t>
  </si>
  <si>
    <t>Status</t>
  </si>
  <si>
    <t>6"</t>
  </si>
  <si>
    <t>Yes</t>
  </si>
  <si>
    <t>Approved; await new unit</t>
  </si>
  <si>
    <t>2"</t>
  </si>
  <si>
    <t>No</t>
  </si>
  <si>
    <t>PRD</t>
  </si>
  <si>
    <t>ABC Production Zone A, Lease BB</t>
  </si>
  <si>
    <t>Tank 243 (Production Well)</t>
  </si>
  <si>
    <t>Tank 225 (Production Well)</t>
  </si>
  <si>
    <t>Tank 301 SX ex 25-77z (Production Well)</t>
  </si>
  <si>
    <t>Tank301 SX ex 25-77z (Production Well)</t>
  </si>
  <si>
    <t>Tank in overhead NE</t>
  </si>
  <si>
    <t>ABC Production, Inc. Zone A, Lease BB</t>
  </si>
  <si>
    <t>ABC Production Inc., Zone A</t>
  </si>
  <si>
    <t>dpm</t>
  </si>
  <si>
    <t>Leak Rate</t>
  </si>
  <si>
    <t>ppm</t>
  </si>
  <si>
    <t>Repair Action</t>
  </si>
  <si>
    <t>Subtotals</t>
  </si>
  <si>
    <t>Leaking components awaiting repair as of:</t>
  </si>
  <si>
    <t>Flange/Connection/Bonnet</t>
  </si>
  <si>
    <t>Compressor Seal</t>
  </si>
  <si>
    <t>Pump Seal</t>
  </si>
  <si>
    <t>Open-ended Line</t>
  </si>
  <si>
    <t>Pressure Relief Device</t>
  </si>
  <si>
    <t>Leak Path Summary - P&amp;P 061</t>
  </si>
  <si>
    <t>Miscellaneous Totals - Rule 331 Components</t>
  </si>
  <si>
    <t>9.1.4: Component Summary Report</t>
  </si>
  <si>
    <t>SSID</t>
  </si>
  <si>
    <t>FID</t>
  </si>
  <si>
    <t>ABC Production, Inc. Zone A</t>
  </si>
  <si>
    <t>Company</t>
  </si>
  <si>
    <t>A component inventory list that clearly shows what components are exempt from what Rule 331 requirements (per Rule 331.B.3), and what component leak paths are exempt from what P&amp;P 6100.061 requirements (see Sec. I.3 of the P&amp;P), may be adequate.  Otherwise, a separate list of all such components and component leak paths is required.</t>
  </si>
  <si>
    <t>Completed BACT Replacements</t>
  </si>
  <si>
    <t>Pressure Relief Devices</t>
  </si>
  <si>
    <t>Component Leak Path Type</t>
  </si>
  <si>
    <t>Permitted Count</t>
  </si>
  <si>
    <t>As-built Count</t>
  </si>
  <si>
    <t>Sum</t>
  </si>
  <si>
    <t>Gas/ Condensate</t>
  </si>
  <si>
    <t>Oil</t>
  </si>
  <si>
    <t>Date of Change</t>
  </si>
  <si>
    <t>Permit No.</t>
  </si>
  <si>
    <t>Description of Change</t>
  </si>
  <si>
    <t xml:space="preserve">9.1.8: Repair/BACT Summary </t>
  </si>
  <si>
    <t xml:space="preserve">9.1.6: De Minimis Components List </t>
  </si>
  <si>
    <t xml:space="preserve">9.1.7: Exempt Components List </t>
  </si>
  <si>
    <t>9.1.5: Component Leak Path Count Change Report</t>
  </si>
  <si>
    <t>Open Ended Lines</t>
  </si>
  <si>
    <t>Note:</t>
  </si>
  <si>
    <t>This table based on component leak path counts shown in Table 1 of P&amp;P 6100.061.1998.  See that table for notes on Open Ended Lines.</t>
  </si>
  <si>
    <t>Date</t>
  </si>
  <si>
    <t>ADMINISTRATIVE INFORMATION</t>
  </si>
  <si>
    <t>Company: ABC Production, Inc.</t>
  </si>
  <si>
    <t>Facility:  Lease BB</t>
  </si>
  <si>
    <t>Processed by: 3Party Inc.</t>
  </si>
  <si>
    <t>Production Field</t>
  </si>
  <si>
    <t>x</t>
  </si>
  <si>
    <t>Gas Processing Plant</t>
  </si>
  <si>
    <t>Refinery</t>
  </si>
  <si>
    <t>Offshore Platform</t>
  </si>
  <si>
    <t>Component:</t>
  </si>
  <si>
    <t>Count</t>
  </si>
  <si>
    <t xml:space="preserve"> ROC/THC Ratio</t>
  </si>
  <si>
    <t>Uncontrolled ROC Emission (lb/day)</t>
  </si>
  <si>
    <t>Controlled ROC Emission (lb/hr)</t>
  </si>
  <si>
    <t>Controlled ROC Emission (lb/day)</t>
  </si>
  <si>
    <t>Controlled ROC Emission (Tons/Qtr)</t>
  </si>
  <si>
    <t>Controlled ROC Emission (Tons/Yr)</t>
  </si>
  <si>
    <t>Gas Condensate Service</t>
  </si>
  <si>
    <t>Valves - Accessible/Inaccessible</t>
  </si>
  <si>
    <t>Valves - Unsafe</t>
  </si>
  <si>
    <t xml:space="preserve">Valves - Bellows </t>
  </si>
  <si>
    <t>Valves - Bellows / Background ppmv</t>
  </si>
  <si>
    <t>Valves - Category A</t>
  </si>
  <si>
    <t>Valves - Category B</t>
  </si>
  <si>
    <t>Valves - Category C</t>
  </si>
  <si>
    <t>Valves - Category D</t>
  </si>
  <si>
    <t>Valves - Category E</t>
  </si>
  <si>
    <t>Valves - Category F</t>
  </si>
  <si>
    <t>Valves - Category G</t>
  </si>
  <si>
    <t>Flanges/Connections - Accessible/Inaccessible</t>
  </si>
  <si>
    <t>Flanges/Connections - Unsafe</t>
  </si>
  <si>
    <t>Flanges/Connections - Category A</t>
  </si>
  <si>
    <t>Flanges/Connections - Category B</t>
  </si>
  <si>
    <t>Flanges/Connections - Category C</t>
  </si>
  <si>
    <t>Flanges/Connections - Category D</t>
  </si>
  <si>
    <t>Flanges/Connections - Category E</t>
  </si>
  <si>
    <t>Flanges/Connections - Category F</t>
  </si>
  <si>
    <t>Flanges/Connections - Category G</t>
  </si>
  <si>
    <t>Compressor Seals - To Atm</t>
  </si>
  <si>
    <t>Compressor Seals - To VRS</t>
  </si>
  <si>
    <t>PSV - To Atm/Flare</t>
  </si>
  <si>
    <t>PSV - To VRS</t>
  </si>
  <si>
    <t>Pump Seals - Single</t>
  </si>
  <si>
    <t>Pump Seals - Dual/Tandem</t>
  </si>
  <si>
    <t>Sub Total</t>
  </si>
  <si>
    <t>Total</t>
  </si>
  <si>
    <t>Notes:</t>
  </si>
  <si>
    <t>1  APCD P&amp;P # 6100.061.1998.</t>
  </si>
  <si>
    <t>2  A 80% efficiency is assigned to fugitive components Rule 331 implementation.</t>
  </si>
  <si>
    <t>3  Emission Control efficiencies for the "category x" components are identified in the attached "FHC Control Factors" (Table 2 of P&amp;P 6100.061.1998)</t>
  </si>
  <si>
    <t>(Table 2 of P&amp;P 6100.061.1998)</t>
  </si>
  <si>
    <t>Fugitive Emission Factors for Oil and Gas Facilities</t>
  </si>
  <si>
    <t>Using the Component Count Method (P&amp;P 6100.061.1998)</t>
  </si>
  <si>
    <t>FACILITY TYPE</t>
  </si>
  <si>
    <t>ROC/THC</t>
  </si>
  <si>
    <t>THC EF</t>
  </si>
  <si>
    <t>lb/day-Comp-lp</t>
  </si>
  <si>
    <t>Ratio</t>
  </si>
  <si>
    <t>Gas/Condensate Service</t>
  </si>
  <si>
    <t>Connection</t>
  </si>
  <si>
    <t>Pressure Relief</t>
  </si>
  <si>
    <t>NOTES:</t>
  </si>
  <si>
    <t>(1)</t>
  </si>
  <si>
    <t>Eaton, W.S. et al., "Fugitive Hydrocarbon Emissions From Petroleum Operations", American Petroleum Insttitute, Rockwell International, March 1980, See Attachment 1 for tehmethodology used to consolidate the API emission factors .</t>
  </si>
  <si>
    <t>(2)</t>
  </si>
  <si>
    <t>Harris, G.E. et al., "Frequency of Leak Occurence and Emission Factors for Natural Gas Factors for Natural Gas Liquid Plants", EPA DCN 82-222-018-04-48, July 1982.  For oil service components, see page 3 of Attachment 1.</t>
  </si>
  <si>
    <t>(3)</t>
  </si>
  <si>
    <t>United States Environmental Protection Agency, Assessment of Atmospheric Emissions from Petroleum Refining, EPA-600/2-80-075a through -075d, U.S. Environmental Protection Agency, Research Triangle Park, NC, 1980.</t>
  </si>
  <si>
    <t>(4)</t>
  </si>
  <si>
    <t>Santa Barbara County APCD, "Modeling of Fugitive Hydrocarbon Emissions", Tecolote Research Inc., January 1986.  Assumes the facility is primarily a crude oil site with a significant portion of gas components.  For ROC/THC ratios for other facility types, please see page 63.</t>
  </si>
  <si>
    <t>(5)</t>
  </si>
  <si>
    <t xml:space="preserve">"lb/day-CLP" = pound of pollutant per day for each component CLP.  </t>
  </si>
  <si>
    <t>"THC" = total hydrocarbons (includes methane and ethane)</t>
  </si>
  <si>
    <t>"ROC" = reactive organic compounds (non-methane, non-ethane)</t>
  </si>
  <si>
    <t>(6)</t>
  </si>
  <si>
    <t>Oil service includes water, oil and gas emulsions.</t>
  </si>
  <si>
    <t>Fugitive Hydrocarbon Control Factors</t>
  </si>
  <si>
    <t>Item</t>
  </si>
  <si>
    <t>Description</t>
  </si>
  <si>
    <t>Notes</t>
  </si>
  <si>
    <t>Vapor Recovery</t>
  </si>
  <si>
    <t>Monthly Inspections</t>
  </si>
  <si>
    <t>LDAR 100 ppmv</t>
  </si>
  <si>
    <t>LDAR 500 ppmv</t>
  </si>
  <si>
    <t>Control Efficiency %</t>
  </si>
  <si>
    <r>
      <t>2</t>
    </r>
    <r>
      <rPr>
        <sz val="10"/>
        <rFont val="Times New Roman"/>
        <family val="1"/>
      </rPr>
      <t xml:space="preserve">  Bellows valves with 100% control have a minor leak threshold of any OVA reading above background.</t>
    </r>
  </si>
  <si>
    <r>
      <t>3</t>
    </r>
    <r>
      <rPr>
        <sz val="10"/>
        <rFont val="Times New Roman"/>
        <family val="1"/>
      </rPr>
      <t xml:space="preserve">  Categories A through E are defined by lower leak threshold limits and/or increased monitoring frequency of standard components.</t>
    </r>
  </si>
  <si>
    <r>
      <t>4</t>
    </r>
    <r>
      <rPr>
        <sz val="10"/>
        <rFont val="Times New Roman"/>
        <family val="1"/>
      </rPr>
      <t xml:space="preserve">  Categories F and G are BACT approved components that have been designed to perform at a lower leak threshold.</t>
    </r>
  </si>
  <si>
    <t>Date:</t>
  </si>
  <si>
    <t>Please show a date on the list.</t>
  </si>
  <si>
    <t>Tag       BB-</t>
  </si>
  <si>
    <t>In Svc?</t>
  </si>
  <si>
    <t>Stuffing Box</t>
  </si>
  <si>
    <t>Acronym</t>
  </si>
  <si>
    <t>Definition</t>
  </si>
  <si>
    <t>Unsafe to monitor</t>
  </si>
  <si>
    <t>Major component</t>
  </si>
  <si>
    <t>Stainless Steel</t>
  </si>
  <si>
    <t>Critical component</t>
  </si>
  <si>
    <t>De Minimus</t>
  </si>
  <si>
    <t>Valve Stem</t>
  </si>
  <si>
    <t>Bonnet</t>
  </si>
  <si>
    <t>Threaded Connection</t>
  </si>
  <si>
    <t>Tank Farm</t>
  </si>
  <si>
    <t>Atm. Pressure Relief Device</t>
  </si>
  <si>
    <t>Y</t>
  </si>
  <si>
    <t>Hvy Liquid</t>
  </si>
  <si>
    <t>Rule 331</t>
  </si>
  <si>
    <t>Transfer Pump</t>
  </si>
  <si>
    <t>BB-South</t>
  </si>
  <si>
    <t>Production Well</t>
  </si>
  <si>
    <t>Above ground</t>
  </si>
  <si>
    <t>Storage BB</t>
  </si>
  <si>
    <t>P99691</t>
  </si>
  <si>
    <t>Sums</t>
  </si>
  <si>
    <t>Permit/s</t>
  </si>
  <si>
    <t>Size "</t>
  </si>
  <si>
    <t>P&amp;P 6100.061 CLPs</t>
  </si>
  <si>
    <t>Ph1 TankBatt</t>
  </si>
  <si>
    <t>ROC EmFac (lb ROC/day-clp) = THC factor * control factor * ROC/THC ratio =  0.070 *(1- 0.80) * 0.31 = 0.0043 lb ROC/clp-day</t>
  </si>
  <si>
    <t>ROC Emissions (lb/day) = Clps * ROC EmFac = 2 * 0.0043 = 0.0087 lb ROC/day</t>
  </si>
  <si>
    <t>Ph2WP4</t>
  </si>
  <si>
    <t>Tk225</t>
  </si>
  <si>
    <t>ground</t>
  </si>
  <si>
    <t>BonnetValve</t>
  </si>
  <si>
    <t>4"</t>
  </si>
  <si>
    <t>Ph1 Tnk Batt</t>
  </si>
  <si>
    <t>H-510 FF1</t>
  </si>
  <si>
    <t>Inlet bott</t>
  </si>
  <si>
    <t>HiPress Gasket</t>
  </si>
  <si>
    <t>PH1 WP1</t>
  </si>
  <si>
    <t>PR-25-83</t>
  </si>
  <si>
    <t>NIU feed</t>
  </si>
  <si>
    <t>Valve - check</t>
  </si>
  <si>
    <t>Ph1 WP1</t>
  </si>
  <si>
    <t>Flanges and Connections incl Bonnets</t>
  </si>
  <si>
    <t>Attachment: 9.1.9a</t>
  </si>
  <si>
    <t>PTO 99844</t>
  </si>
  <si>
    <t>PTO 99691</t>
  </si>
  <si>
    <t>Permits new O&amp;G lease</t>
  </si>
  <si>
    <t>P99844</t>
  </si>
  <si>
    <t>Include in this section adequate P&amp;IDs, PFDs, maps and/or drawings to allow straightforward location of and access to fugitive emissions components.</t>
  </si>
  <si>
    <t>P&amp;IDs/PFDs</t>
  </si>
  <si>
    <t>This sheet summarizes all components shown in the table of Sec. 9.1.3</t>
  </si>
  <si>
    <t>await new gasket</t>
  </si>
  <si>
    <t>4 This table does not include De Minimis components.  For emissions from those components, see the table in Sec. 9.1.6.</t>
  </si>
  <si>
    <r>
      <rPr>
        <u/>
        <sz val="11"/>
        <color theme="1"/>
        <rFont val="Times New Roman"/>
        <family val="1"/>
      </rPr>
      <t>Assumptions</t>
    </r>
    <r>
      <rPr>
        <sz val="11"/>
        <color theme="1"/>
        <rFont val="Times New Roman"/>
        <family val="1"/>
      </rPr>
      <t>: 80% control for FHC I&amp;M Program per SBCAPCD P&amp;P 6100.045.1994; production field THC emission factors and ROC/THC ratios per P&amp;P 6100.061.1998.</t>
    </r>
  </si>
  <si>
    <r>
      <t xml:space="preserve">Facility Type: (Choose </t>
    </r>
    <r>
      <rPr>
        <b/>
        <i/>
        <sz val="10"/>
        <rFont val="Times New Roman"/>
        <family val="1"/>
      </rPr>
      <t>one</t>
    </r>
    <r>
      <rPr>
        <b/>
        <sz val="10"/>
        <rFont val="Times New Roman"/>
        <family val="1"/>
      </rPr>
      <t xml:space="preserve"> facility type by marking the box to the right of the facility type with an "x")</t>
    </r>
  </si>
  <si>
    <r>
      <t>THC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Emission Factor (lb/day-clp)</t>
    </r>
  </si>
  <si>
    <r>
      <t>Control</t>
    </r>
    <r>
      <rPr>
        <b/>
        <vertAlign val="superscript"/>
        <sz val="10"/>
        <rFont val="Times New Roman"/>
        <family val="1"/>
      </rPr>
      <t>2,3</t>
    </r>
    <r>
      <rPr>
        <b/>
        <sz val="10"/>
        <rFont val="Times New Roman"/>
        <family val="1"/>
      </rPr>
      <t xml:space="preserve"> Efficiency</t>
    </r>
  </si>
  <si>
    <r>
      <t xml:space="preserve">Production Field </t>
    </r>
    <r>
      <rPr>
        <b/>
        <vertAlign val="superscript"/>
        <sz val="10"/>
        <rFont val="Times New Roman"/>
        <family val="1"/>
      </rPr>
      <t>1</t>
    </r>
  </si>
  <si>
    <r>
      <t xml:space="preserve">Gas Processing Plant </t>
    </r>
    <r>
      <rPr>
        <b/>
        <vertAlign val="superscript"/>
        <sz val="10"/>
        <rFont val="Times New Roman"/>
        <family val="1"/>
      </rPr>
      <t>2</t>
    </r>
  </si>
  <si>
    <r>
      <t xml:space="preserve">Refinery </t>
    </r>
    <r>
      <rPr>
        <b/>
        <vertAlign val="superscript"/>
        <sz val="10"/>
        <rFont val="Times New Roman"/>
        <family val="1"/>
      </rPr>
      <t>3</t>
    </r>
  </si>
  <si>
    <r>
      <t xml:space="preserve">Offshore Platform </t>
    </r>
    <r>
      <rPr>
        <b/>
        <vertAlign val="superscript"/>
        <sz val="10"/>
        <rFont val="Times New Roman"/>
        <family val="1"/>
      </rPr>
      <t>4</t>
    </r>
  </si>
  <si>
    <r>
      <t>THC EF</t>
    </r>
    <r>
      <rPr>
        <vertAlign val="superscript"/>
        <sz val="10"/>
        <rFont val="Times New Roman"/>
        <family val="1"/>
      </rPr>
      <t>5</t>
    </r>
  </si>
  <si>
    <r>
      <t xml:space="preserve">Oil Service </t>
    </r>
    <r>
      <rPr>
        <b/>
        <vertAlign val="superscript"/>
        <sz val="10"/>
        <rFont val="Times New Roman"/>
        <family val="1"/>
      </rPr>
      <t>6</t>
    </r>
  </si>
  <si>
    <r>
      <t>1</t>
    </r>
    <r>
      <rPr>
        <sz val="10"/>
        <rFont val="Times New Roman"/>
        <family val="1"/>
      </rPr>
      <t xml:space="preserve"> "Standard" valves and connections/flanges subject to R331 (1000 ppmv/quarterly inspection) = 80% control</t>
    </r>
  </si>
  <si>
    <t>Date: December 30, 2012</t>
  </si>
  <si>
    <t>Santa Barbara County APCD Fugitive ROC Emissions Calculation - CLP Method</t>
  </si>
  <si>
    <t>Plan Revn No.</t>
  </si>
  <si>
    <t>Appendix Updates</t>
  </si>
  <si>
    <t>Since November 2008</t>
  </si>
  <si>
    <t>Total (Nov 21, 2008 -  Dec 30, 2012)</t>
  </si>
  <si>
    <t>All Sec. 9.1.X tables</t>
  </si>
  <si>
    <t>Adds Tank 301 SX; component changes</t>
  </si>
  <si>
    <t xml:space="preserve">9.1.1: Permit/s Requiring FHC I&amp;M Plan </t>
  </si>
  <si>
    <t>9.1.2:</t>
  </si>
  <si>
    <t>9.1.9a:</t>
  </si>
  <si>
    <t>9.1.9b:</t>
  </si>
  <si>
    <t>9.1.9c:</t>
  </si>
  <si>
    <t>Date of Plan Revn or Appendix Update</t>
  </si>
  <si>
    <t>Permit Requiring FHC I&amp;M Plan</t>
  </si>
  <si>
    <t>Leak Free SS&lt;=1/2"</t>
  </si>
  <si>
    <t xml:space="preserve">Rule 331 Component Totals </t>
  </si>
  <si>
    <t>Valve Stems</t>
  </si>
  <si>
    <t>Rule 331 Comp Count Totals</t>
  </si>
  <si>
    <t>Rule 331 CompCount P99691</t>
  </si>
  <si>
    <t>Rule 331 CompCount P99844</t>
  </si>
  <si>
    <t xml:space="preserve"> </t>
  </si>
  <si>
    <r>
      <rPr>
        <u/>
        <sz val="11"/>
        <color theme="1"/>
        <rFont val="Times New Roman"/>
        <family val="1"/>
      </rPr>
      <t>Sample Calculation</t>
    </r>
    <r>
      <rPr>
        <sz val="11"/>
        <color theme="1"/>
        <rFont val="Times New Roman"/>
        <family val="1"/>
      </rPr>
      <t>: For the first row of Phase 1 Tank Battery, for six "Conn" in Gas/LL service,</t>
    </r>
  </si>
  <si>
    <t>Note: 1/2" and smaller SS tube fittings are assumed to be previously shown to be leak free.</t>
  </si>
  <si>
    <t>P&amp;P 061 CLP Count P99691</t>
  </si>
  <si>
    <t>P&amp;P 061 CLP Count P99844</t>
  </si>
  <si>
    <t>P&amp;P 061 CLP Count Totals</t>
  </si>
  <si>
    <t>Leak Detection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</si>
</sst>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"/>
    <numFmt numFmtId="165" formatCode="General_)"/>
    <numFmt numFmtId="166" formatCode="#,##0.000"/>
    <numFmt numFmtId="167" formatCode="0.0000"/>
    <numFmt numFmtId="168" formatCode="[$-409]d\-mmm\-yy;@"/>
    <numFmt numFmtId="169" formatCode="[$-409]dd\-mmm\-yy;@"/>
    <numFmt numFmtId="170" formatCode="0.0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Helv"/>
    </font>
    <font>
      <sz val="11"/>
      <name val="CG Times (WN)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vertAlign val="superscript"/>
      <sz val="1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indexed="56"/>
      <name val="Times New Roman"/>
      <family val="1"/>
    </font>
    <font>
      <b/>
      <i/>
      <sz val="10"/>
      <name val="Times New Roman"/>
      <family val="1"/>
    </font>
    <font>
      <b/>
      <sz val="10"/>
      <color indexed="56"/>
      <name val="Times New Roman"/>
      <family val="1"/>
    </font>
    <font>
      <b/>
      <vertAlign val="superscript"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9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3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89" applyNumberFormat="0" applyFill="0" applyAlignment="0" applyProtection="0"/>
    <xf numFmtId="0" fontId="14" fillId="0" borderId="90" applyNumberFormat="0" applyFill="0" applyAlignment="0" applyProtection="0"/>
    <xf numFmtId="0" fontId="15" fillId="0" borderId="91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92" applyNumberFormat="0" applyAlignment="0" applyProtection="0"/>
    <xf numFmtId="0" fontId="20" fillId="8" borderId="93" applyNumberFormat="0" applyAlignment="0" applyProtection="0"/>
    <xf numFmtId="0" fontId="21" fillId="8" borderId="92" applyNumberFormat="0" applyAlignment="0" applyProtection="0"/>
    <xf numFmtId="0" fontId="22" fillId="0" borderId="94" applyNumberFormat="0" applyFill="0" applyAlignment="0" applyProtection="0"/>
    <xf numFmtId="0" fontId="23" fillId="9" borderId="95" applyNumberFormat="0" applyAlignment="0" applyProtection="0"/>
    <xf numFmtId="0" fontId="24" fillId="0" borderId="0" applyNumberFormat="0" applyFill="0" applyBorder="0" applyAlignment="0" applyProtection="0"/>
    <xf numFmtId="0" fontId="11" fillId="10" borderId="96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97" applyNumberFormat="0" applyFill="0" applyAlignment="0" applyProtection="0"/>
    <xf numFmtId="0" fontId="27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7" fillId="34" borderId="0" applyNumberFormat="0" applyBorder="0" applyAlignment="0" applyProtection="0"/>
  </cellStyleXfs>
  <cellXfs count="49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0" xfId="0" applyFont="1" applyFill="1"/>
    <xf numFmtId="0" fontId="5" fillId="0" borderId="0" xfId="7" applyFont="1"/>
    <xf numFmtId="0" fontId="6" fillId="0" borderId="0" xfId="6" applyFont="1"/>
    <xf numFmtId="0" fontId="6" fillId="0" borderId="0" xfId="6" applyFont="1" applyBorder="1"/>
    <xf numFmtId="0" fontId="7" fillId="0" borderId="37" xfId="6" applyFont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 wrapText="1"/>
    </xf>
    <xf numFmtId="0" fontId="7" fillId="0" borderId="9" xfId="6" applyFont="1" applyFill="1" applyBorder="1" applyAlignment="1">
      <alignment horizontal="center" vertical="center" wrapText="1"/>
    </xf>
    <xf numFmtId="0" fontId="6" fillId="0" borderId="31" xfId="6" applyFont="1" applyBorder="1"/>
    <xf numFmtId="0" fontId="6" fillId="0" borderId="31" xfId="6" applyFont="1" applyBorder="1" applyAlignment="1">
      <alignment horizontal="center"/>
    </xf>
    <xf numFmtId="0" fontId="6" fillId="0" borderId="32" xfId="6" applyFont="1" applyBorder="1" applyAlignment="1">
      <alignment horizontal="center"/>
    </xf>
    <xf numFmtId="0" fontId="6" fillId="0" borderId="19" xfId="6" applyFont="1" applyBorder="1" applyAlignment="1">
      <alignment horizontal="left"/>
    </xf>
    <xf numFmtId="0" fontId="6" fillId="0" borderId="19" xfId="6" quotePrefix="1" applyFont="1" applyBorder="1" applyAlignment="1">
      <alignment horizontal="center"/>
    </xf>
    <xf numFmtId="9" fontId="6" fillId="0" borderId="20" xfId="3" applyNumberFormat="1" applyFont="1" applyBorder="1" applyAlignment="1" applyProtection="1">
      <alignment horizontal="center"/>
      <protection locked="0"/>
    </xf>
    <xf numFmtId="0" fontId="6" fillId="0" borderId="19" xfId="6" quotePrefix="1" applyFont="1" applyBorder="1" applyAlignment="1">
      <alignment horizontal="left"/>
    </xf>
    <xf numFmtId="0" fontId="6" fillId="0" borderId="19" xfId="6" applyFont="1" applyBorder="1" applyAlignment="1">
      <alignment horizontal="center"/>
    </xf>
    <xf numFmtId="0" fontId="6" fillId="0" borderId="22" xfId="6" applyFont="1" applyBorder="1" applyAlignment="1">
      <alignment horizontal="left"/>
    </xf>
    <xf numFmtId="0" fontId="6" fillId="0" borderId="22" xfId="6" applyFont="1" applyBorder="1" applyAlignment="1">
      <alignment horizontal="center"/>
    </xf>
    <xf numFmtId="9" fontId="6" fillId="0" borderId="23" xfId="3" applyNumberFormat="1" applyFont="1" applyBorder="1" applyAlignment="1" applyProtection="1">
      <alignment horizontal="center"/>
      <protection locked="0"/>
    </xf>
    <xf numFmtId="0" fontId="6" fillId="0" borderId="0" xfId="6" quotePrefix="1" applyFont="1" applyBorder="1" applyAlignment="1">
      <alignment horizontal="left"/>
    </xf>
    <xf numFmtId="0" fontId="6" fillId="0" borderId="0" xfId="6" applyFont="1" applyBorder="1" applyAlignment="1">
      <alignment horizontal="center"/>
    </xf>
    <xf numFmtId="9" fontId="6" fillId="0" borderId="0" xfId="3" applyFont="1" applyBorder="1" applyAlignment="1" applyProtection="1">
      <alignment horizontal="center"/>
      <protection locked="0"/>
    </xf>
    <xf numFmtId="0" fontId="6" fillId="0" borderId="0" xfId="6" applyFont="1" applyAlignment="1">
      <alignment horizontal="right"/>
    </xf>
    <xf numFmtId="0" fontId="6" fillId="0" borderId="0" xfId="6" applyFont="1" applyAlignment="1">
      <alignment horizontal="center"/>
    </xf>
    <xf numFmtId="0" fontId="8" fillId="0" borderId="0" xfId="6" applyFont="1"/>
    <xf numFmtId="0" fontId="6" fillId="0" borderId="0" xfId="6" quotePrefix="1" applyFont="1" applyAlignment="1">
      <alignment horizontal="right"/>
    </xf>
    <xf numFmtId="0" fontId="9" fillId="0" borderId="0" xfId="6" applyFont="1" applyAlignment="1">
      <alignment horizontal="left"/>
    </xf>
    <xf numFmtId="0" fontId="10" fillId="0" borderId="0" xfId="6" applyFont="1"/>
    <xf numFmtId="0" fontId="28" fillId="0" borderId="0" xfId="0" applyFont="1" applyAlignment="1">
      <alignment vertical="center"/>
    </xf>
    <xf numFmtId="0" fontId="28" fillId="0" borderId="0" xfId="0" applyFont="1"/>
    <xf numFmtId="0" fontId="28" fillId="0" borderId="30" xfId="0" applyFont="1" applyBorder="1" applyAlignment="1">
      <alignment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1" xfId="0" applyFont="1" applyBorder="1" applyAlignment="1">
      <alignment vertical="center" wrapText="1"/>
    </xf>
    <xf numFmtId="0" fontId="28" fillId="0" borderId="32" xfId="0" applyFont="1" applyBorder="1"/>
    <xf numFmtId="0" fontId="28" fillId="2" borderId="18" xfId="0" applyFont="1" applyFill="1" applyBorder="1" applyAlignment="1">
      <alignment vertical="center" wrapText="1"/>
    </xf>
    <xf numFmtId="0" fontId="28" fillId="2" borderId="19" xfId="0" applyFont="1" applyFill="1" applyBorder="1" applyAlignment="1">
      <alignment horizontal="center" vertical="center" wrapText="1"/>
    </xf>
    <xf numFmtId="169" fontId="28" fillId="2" borderId="19" xfId="0" applyNumberFormat="1" applyFont="1" applyFill="1" applyBorder="1"/>
    <xf numFmtId="0" fontId="28" fillId="2" borderId="20" xfId="0" applyFont="1" applyFill="1" applyBorder="1"/>
    <xf numFmtId="0" fontId="28" fillId="0" borderId="21" xfId="0" applyFont="1" applyBorder="1" applyAlignment="1">
      <alignment vertical="center" wrapText="1"/>
    </xf>
    <xf numFmtId="0" fontId="28" fillId="2" borderId="22" xfId="0" applyFont="1" applyFill="1" applyBorder="1" applyAlignment="1">
      <alignment vertical="center" wrapText="1"/>
    </xf>
    <xf numFmtId="15" fontId="28" fillId="2" borderId="22" xfId="0" applyNumberFormat="1" applyFont="1" applyFill="1" applyBorder="1"/>
    <xf numFmtId="0" fontId="28" fillId="2" borderId="23" xfId="0" applyFont="1" applyFill="1" applyBorder="1"/>
    <xf numFmtId="0" fontId="28" fillId="0" borderId="0" xfId="0" applyFont="1" applyAlignment="1"/>
    <xf numFmtId="0" fontId="28" fillId="0" borderId="0" xfId="0" applyFont="1" applyFill="1" applyAlignment="1"/>
    <xf numFmtId="0" fontId="28" fillId="0" borderId="0" xfId="0" applyFont="1" applyAlignment="1">
      <alignment horizontal="left"/>
    </xf>
    <xf numFmtId="0" fontId="28" fillId="36" borderId="111" xfId="0" applyFont="1" applyFill="1" applyBorder="1" applyAlignment="1"/>
    <xf numFmtId="0" fontId="28" fillId="36" borderId="131" xfId="0" applyFont="1" applyFill="1" applyBorder="1" applyAlignment="1"/>
    <xf numFmtId="0" fontId="28" fillId="2" borderId="131" xfId="0" applyFont="1" applyFill="1" applyBorder="1" applyAlignment="1"/>
    <xf numFmtId="0" fontId="28" fillId="36" borderId="131" xfId="0" applyFont="1" applyFill="1" applyBorder="1" applyAlignment="1">
      <alignment horizontal="right"/>
    </xf>
    <xf numFmtId="169" fontId="28" fillId="2" borderId="131" xfId="0" applyNumberFormat="1" applyFont="1" applyFill="1" applyBorder="1" applyAlignment="1">
      <alignment horizontal="left"/>
    </xf>
    <xf numFmtId="0" fontId="28" fillId="36" borderId="110" xfId="0" applyFont="1" applyFill="1" applyBorder="1" applyAlignment="1"/>
    <xf numFmtId="0" fontId="28" fillId="36" borderId="108" xfId="0" applyFont="1" applyFill="1" applyBorder="1" applyAlignment="1">
      <alignment horizontal="right"/>
    </xf>
    <xf numFmtId="0" fontId="28" fillId="35" borderId="30" xfId="0" applyFont="1" applyFill="1" applyBorder="1"/>
    <xf numFmtId="0" fontId="28" fillId="35" borderId="32" xfId="0" applyFont="1" applyFill="1" applyBorder="1" applyAlignment="1">
      <alignment horizontal="center"/>
    </xf>
    <xf numFmtId="0" fontId="28" fillId="35" borderId="103" xfId="0" applyFont="1" applyFill="1" applyBorder="1" applyAlignment="1"/>
    <xf numFmtId="0" fontId="28" fillId="35" borderId="101" xfId="0" applyFont="1" applyFill="1" applyBorder="1" applyAlignment="1"/>
    <xf numFmtId="0" fontId="28" fillId="35" borderId="104" xfId="0" applyFont="1" applyFill="1" applyBorder="1" applyAlignment="1"/>
    <xf numFmtId="0" fontId="28" fillId="35" borderId="105" xfId="0" applyFont="1" applyFill="1" applyBorder="1" applyAlignment="1"/>
    <xf numFmtId="0" fontId="28" fillId="35" borderId="100" xfId="0" applyFont="1" applyFill="1" applyBorder="1" applyAlignment="1"/>
    <xf numFmtId="0" fontId="28" fillId="35" borderId="102" xfId="0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20" xfId="0" applyFont="1" applyBorder="1"/>
    <xf numFmtId="0" fontId="28" fillId="0" borderId="129" xfId="0" applyFont="1" applyBorder="1"/>
    <xf numFmtId="0" fontId="28" fillId="0" borderId="125" xfId="0" applyFont="1" applyBorder="1" applyAlignment="1"/>
    <xf numFmtId="0" fontId="28" fillId="0" borderId="125" xfId="0" applyFont="1" applyFill="1" applyBorder="1" applyAlignment="1">
      <alignment horizontal="center"/>
    </xf>
    <xf numFmtId="0" fontId="28" fillId="0" borderId="128" xfId="0" applyFont="1" applyFill="1" applyBorder="1" applyAlignment="1"/>
    <xf numFmtId="0" fontId="28" fillId="0" borderId="127" xfId="0" applyFont="1" applyBorder="1" applyAlignment="1"/>
    <xf numFmtId="0" fontId="28" fillId="0" borderId="125" xfId="0" applyFont="1" applyFill="1" applyBorder="1" applyAlignment="1"/>
    <xf numFmtId="0" fontId="28" fillId="0" borderId="124" xfId="0" applyFont="1" applyFill="1" applyBorder="1" applyAlignment="1"/>
    <xf numFmtId="0" fontId="28" fillId="0" borderId="126" xfId="0" applyFont="1" applyBorder="1" applyAlignment="1"/>
    <xf numFmtId="0" fontId="28" fillId="0" borderId="123" xfId="0" applyFont="1" applyBorder="1"/>
    <xf numFmtId="0" fontId="28" fillId="0" borderId="46" xfId="0" applyFont="1" applyBorder="1" applyAlignment="1"/>
    <xf numFmtId="0" fontId="28" fillId="0" borderId="46" xfId="0" applyFont="1" applyFill="1" applyBorder="1" applyAlignment="1">
      <alignment horizontal="center"/>
    </xf>
    <xf numFmtId="0" fontId="28" fillId="0" borderId="98" xfId="0" applyFont="1" applyFill="1" applyBorder="1" applyAlignment="1"/>
    <xf numFmtId="0" fontId="28" fillId="0" borderId="122" xfId="0" applyFont="1" applyBorder="1" applyAlignment="1"/>
    <xf numFmtId="0" fontId="28" fillId="0" borderId="46" xfId="0" applyFont="1" applyFill="1" applyBorder="1" applyAlignment="1"/>
    <xf numFmtId="0" fontId="28" fillId="0" borderId="121" xfId="0" applyFont="1" applyFill="1" applyBorder="1" applyAlignment="1"/>
    <xf numFmtId="0" fontId="28" fillId="0" borderId="99" xfId="0" applyFont="1" applyBorder="1" applyAlignment="1"/>
    <xf numFmtId="170" fontId="28" fillId="0" borderId="123" xfId="0" applyNumberFormat="1" applyFont="1" applyBorder="1"/>
    <xf numFmtId="0" fontId="28" fillId="0" borderId="21" xfId="0" applyFont="1" applyBorder="1" applyAlignment="1">
      <alignment horizontal="center"/>
    </xf>
    <xf numFmtId="0" fontId="28" fillId="0" borderId="23" xfId="0" applyFont="1" applyBorder="1"/>
    <xf numFmtId="0" fontId="29" fillId="0" borderId="46" xfId="0" applyFont="1" applyBorder="1" applyAlignment="1">
      <alignment wrapText="1"/>
    </xf>
    <xf numFmtId="0" fontId="29" fillId="0" borderId="122" xfId="0" applyFont="1" applyBorder="1" applyAlignment="1">
      <alignment wrapText="1"/>
    </xf>
    <xf numFmtId="0" fontId="29" fillId="0" borderId="46" xfId="0" applyFont="1" applyFill="1" applyBorder="1" applyAlignment="1">
      <alignment wrapText="1"/>
    </xf>
    <xf numFmtId="0" fontId="29" fillId="0" borderId="121" xfId="0" applyFont="1" applyBorder="1" applyAlignment="1">
      <alignment wrapText="1"/>
    </xf>
    <xf numFmtId="0" fontId="29" fillId="0" borderId="99" xfId="0" applyFont="1" applyBorder="1" applyAlignment="1">
      <alignment wrapText="1"/>
    </xf>
    <xf numFmtId="170" fontId="28" fillId="0" borderId="120" xfId="0" applyNumberFormat="1" applyFont="1" applyBorder="1"/>
    <xf numFmtId="0" fontId="28" fillId="0" borderId="113" xfId="0" applyFont="1" applyBorder="1" applyAlignment="1">
      <alignment wrapText="1"/>
    </xf>
    <xf numFmtId="0" fontId="28" fillId="0" borderId="119" xfId="0" applyFont="1" applyFill="1" applyBorder="1" applyAlignment="1">
      <alignment horizontal="center"/>
    </xf>
    <xf numFmtId="0" fontId="28" fillId="0" borderId="118" xfId="0" applyFont="1" applyBorder="1" applyAlignment="1">
      <alignment wrapText="1"/>
    </xf>
    <xf numFmtId="0" fontId="28" fillId="0" borderId="117" xfId="0" applyFont="1" applyBorder="1" applyAlignment="1"/>
    <xf numFmtId="0" fontId="28" fillId="0" borderId="114" xfId="0" applyFont="1" applyBorder="1" applyAlignment="1">
      <alignment wrapText="1"/>
    </xf>
    <xf numFmtId="0" fontId="30" fillId="0" borderId="112" xfId="0" applyFont="1" applyBorder="1" applyAlignment="1">
      <alignment wrapText="1"/>
    </xf>
    <xf numFmtId="0" fontId="28" fillId="0" borderId="105" xfId="0" applyFont="1" applyFill="1" applyBorder="1" applyAlignment="1"/>
    <xf numFmtId="0" fontId="28" fillId="0" borderId="101" xfId="0" applyFont="1" applyFill="1" applyBorder="1" applyAlignment="1"/>
    <xf numFmtId="0" fontId="28" fillId="0" borderId="104" xfId="0" applyFont="1" applyFill="1" applyBorder="1" applyAlignment="1"/>
    <xf numFmtId="0" fontId="28" fillId="0" borderId="103" xfId="0" applyFont="1" applyFill="1" applyBorder="1" applyAlignment="1">
      <alignment horizontal="center"/>
    </xf>
    <xf numFmtId="0" fontId="28" fillId="0" borderId="100" xfId="0" applyFont="1" applyFill="1" applyBorder="1" applyAlignment="1"/>
    <xf numFmtId="0" fontId="28" fillId="0" borderId="102" xfId="0" applyFont="1" applyFill="1" applyBorder="1" applyAlignment="1"/>
    <xf numFmtId="168" fontId="28" fillId="2" borderId="0" xfId="0" applyNumberFormat="1" applyFont="1" applyFill="1"/>
    <xf numFmtId="0" fontId="28" fillId="0" borderId="30" xfId="0" applyFont="1" applyBorder="1"/>
    <xf numFmtId="0" fontId="28" fillId="2" borderId="51" xfId="0" applyFont="1" applyFill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1" xfId="0" applyFont="1" applyBorder="1"/>
    <xf numFmtId="0" fontId="28" fillId="2" borderId="38" xfId="0" applyFont="1" applyFill="1" applyBorder="1" applyAlignment="1">
      <alignment horizontal="center"/>
    </xf>
    <xf numFmtId="0" fontId="28" fillId="0" borderId="21" xfId="0" applyFont="1" applyBorder="1"/>
    <xf numFmtId="0" fontId="28" fillId="2" borderId="34" xfId="0" applyFont="1" applyFill="1" applyBorder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60" xfId="0" applyFont="1" applyBorder="1"/>
    <xf numFmtId="0" fontId="28" fillId="2" borderId="40" xfId="0" applyFont="1" applyFill="1" applyBorder="1" applyAlignment="1">
      <alignment horizontal="center"/>
    </xf>
    <xf numFmtId="0" fontId="28" fillId="0" borderId="0" xfId="0" applyFont="1" applyAlignment="1">
      <alignment wrapText="1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29" xfId="0" applyFont="1" applyBorder="1"/>
    <xf numFmtId="0" fontId="28" fillId="0" borderId="16" xfId="0" applyFont="1" applyBorder="1" applyAlignment="1">
      <alignment horizontal="center"/>
    </xf>
    <xf numFmtId="0" fontId="28" fillId="0" borderId="10" xfId="0" applyFont="1" applyBorder="1"/>
    <xf numFmtId="0" fontId="28" fillId="0" borderId="17" xfId="0" applyFont="1" applyBorder="1" applyAlignment="1">
      <alignment horizontal="center"/>
    </xf>
    <xf numFmtId="0" fontId="28" fillId="0" borderId="15" xfId="0" applyFont="1" applyBorder="1"/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18" xfId="0" applyFont="1" applyBorder="1"/>
    <xf numFmtId="0" fontId="28" fillId="0" borderId="20" xfId="0" applyFont="1" applyFill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30" xfId="0" applyFont="1" applyFill="1" applyBorder="1" applyAlignment="1">
      <alignment horizontal="left"/>
    </xf>
    <xf numFmtId="0" fontId="28" fillId="0" borderId="31" xfId="0" applyFont="1" applyFill="1" applyBorder="1" applyAlignment="1">
      <alignment horizontal="center"/>
    </xf>
    <xf numFmtId="0" fontId="28" fillId="0" borderId="38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8" fillId="0" borderId="55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31" fillId="0" borderId="31" xfId="0" applyFont="1" applyFill="1" applyBorder="1" applyAlignment="1">
      <alignment horizontal="center" wrapText="1"/>
    </xf>
    <xf numFmtId="0" fontId="28" fillId="0" borderId="32" xfId="0" applyFont="1" applyFill="1" applyBorder="1" applyAlignment="1">
      <alignment horizontal="center"/>
    </xf>
    <xf numFmtId="15" fontId="28" fillId="2" borderId="32" xfId="0" applyNumberFormat="1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/>
    </xf>
    <xf numFmtId="0" fontId="28" fillId="0" borderId="30" xfId="0" applyFont="1" applyBorder="1" applyAlignment="1">
      <alignment wrapText="1"/>
    </xf>
    <xf numFmtId="0" fontId="28" fillId="0" borderId="21" xfId="0" applyFont="1" applyBorder="1" applyAlignment="1">
      <alignment horizontal="right"/>
    </xf>
    <xf numFmtId="0" fontId="28" fillId="2" borderId="0" xfId="0" applyFont="1" applyFill="1"/>
    <xf numFmtId="0" fontId="28" fillId="0" borderId="0" xfId="0" applyFont="1" applyFill="1"/>
    <xf numFmtId="0" fontId="28" fillId="2" borderId="0" xfId="0" applyFont="1" applyFill="1" applyAlignment="1">
      <alignment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164" fontId="28" fillId="0" borderId="16" xfId="0" applyNumberFormat="1" applyFont="1" applyBorder="1" applyAlignment="1">
      <alignment vertical="center" wrapText="1"/>
    </xf>
    <xf numFmtId="164" fontId="28" fillId="0" borderId="35" xfId="0" applyNumberFormat="1" applyFont="1" applyBorder="1" applyAlignment="1">
      <alignment vertical="center" wrapText="1"/>
    </xf>
    <xf numFmtId="0" fontId="28" fillId="0" borderId="30" xfId="0" applyFont="1" applyBorder="1" applyAlignment="1">
      <alignment horizontal="center" vertical="center" wrapText="1"/>
    </xf>
    <xf numFmtId="167" fontId="28" fillId="0" borderId="16" xfId="0" applyNumberFormat="1" applyFont="1" applyBorder="1" applyAlignment="1">
      <alignment vertical="center" wrapText="1"/>
    </xf>
    <xf numFmtId="167" fontId="28" fillId="0" borderId="35" xfId="0" applyNumberFormat="1" applyFont="1" applyBorder="1" applyAlignment="1">
      <alignment vertical="center" wrapText="1"/>
    </xf>
    <xf numFmtId="167" fontId="28" fillId="0" borderId="44" xfId="0" applyNumberFormat="1" applyFont="1" applyBorder="1" applyAlignment="1">
      <alignment horizontal="left" vertical="center" wrapText="1" indent="1"/>
    </xf>
    <xf numFmtId="0" fontId="28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164" fontId="28" fillId="0" borderId="19" xfId="0" applyNumberFormat="1" applyFont="1" applyBorder="1" applyAlignment="1">
      <alignment vertical="center" wrapText="1"/>
    </xf>
    <xf numFmtId="164" fontId="28" fillId="0" borderId="33" xfId="0" applyNumberFormat="1" applyFont="1" applyBorder="1" applyAlignment="1">
      <alignment vertical="center" wrapText="1"/>
    </xf>
    <xf numFmtId="167" fontId="28" fillId="0" borderId="19" xfId="0" applyNumberFormat="1" applyFont="1" applyBorder="1" applyAlignment="1">
      <alignment vertical="center" wrapText="1"/>
    </xf>
    <xf numFmtId="167" fontId="28" fillId="0" borderId="33" xfId="0" applyNumberFormat="1" applyFont="1" applyBorder="1" applyAlignment="1">
      <alignment vertical="center" wrapText="1"/>
    </xf>
    <xf numFmtId="167" fontId="28" fillId="0" borderId="43" xfId="0" applyNumberFormat="1" applyFont="1" applyBorder="1" applyAlignment="1">
      <alignment horizontal="left" vertical="center" wrapText="1" inden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164" fontId="28" fillId="0" borderId="26" xfId="0" applyNumberFormat="1" applyFont="1" applyBorder="1" applyAlignment="1">
      <alignment vertical="center" wrapText="1"/>
    </xf>
    <xf numFmtId="164" fontId="28" fillId="0" borderId="42" xfId="0" applyNumberFormat="1" applyFont="1" applyBorder="1" applyAlignment="1">
      <alignment vertical="center" wrapText="1"/>
    </xf>
    <xf numFmtId="167" fontId="28" fillId="0" borderId="41" xfId="0" applyNumberFormat="1" applyFont="1" applyBorder="1" applyAlignment="1">
      <alignment horizontal="left" vertical="center" wrapText="1" inden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164" fontId="28" fillId="0" borderId="22" xfId="0" applyNumberFormat="1" applyFont="1" applyFill="1" applyBorder="1" applyAlignment="1">
      <alignment vertical="center" wrapText="1"/>
    </xf>
    <xf numFmtId="167" fontId="28" fillId="0" borderId="24" xfId="0" applyNumberFormat="1" applyFont="1" applyFill="1" applyBorder="1" applyAlignment="1">
      <alignment horizontal="left" vertical="center" wrapText="1" inden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164" fontId="28" fillId="0" borderId="12" xfId="0" applyNumberFormat="1" applyFont="1" applyFill="1" applyBorder="1" applyAlignment="1">
      <alignment vertical="center" wrapText="1"/>
    </xf>
    <xf numFmtId="164" fontId="28" fillId="0" borderId="56" xfId="0" applyNumberFormat="1" applyFont="1" applyFill="1" applyBorder="1" applyAlignment="1">
      <alignment vertical="center" wrapText="1"/>
    </xf>
    <xf numFmtId="167" fontId="28" fillId="0" borderId="57" xfId="0" applyNumberFormat="1" applyFont="1" applyFill="1" applyBorder="1" applyAlignment="1">
      <alignment horizontal="left" vertical="center" wrapText="1" indent="1"/>
    </xf>
    <xf numFmtId="167" fontId="28" fillId="0" borderId="14" xfId="0" applyNumberFormat="1" applyFont="1" applyBorder="1" applyAlignment="1">
      <alignment horizontal="left" vertical="center" wrapText="1" indent="1"/>
    </xf>
    <xf numFmtId="0" fontId="28" fillId="0" borderId="35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37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167" fontId="28" fillId="0" borderId="1" xfId="0" applyNumberFormat="1" applyFont="1" applyBorder="1" applyAlignment="1">
      <alignment horizontal="left" vertical="center" wrapText="1" indent="1"/>
    </xf>
    <xf numFmtId="0" fontId="28" fillId="0" borderId="0" xfId="0" applyFont="1" applyBorder="1" applyAlignment="1">
      <alignment vertical="center" wrapText="1"/>
    </xf>
    <xf numFmtId="164" fontId="28" fillId="0" borderId="0" xfId="0" applyNumberFormat="1" applyFont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28" fillId="2" borderId="0" xfId="0" applyFont="1" applyFill="1" applyAlignment="1">
      <alignment horizontal="left"/>
    </xf>
    <xf numFmtId="0" fontId="28" fillId="0" borderId="47" xfId="0" applyFont="1" applyBorder="1"/>
    <xf numFmtId="0" fontId="28" fillId="0" borderId="39" xfId="0" applyFont="1" applyBorder="1" applyAlignment="1">
      <alignment horizontal="center"/>
    </xf>
    <xf numFmtId="0" fontId="28" fillId="0" borderId="47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14" fontId="28" fillId="0" borderId="12" xfId="0" applyNumberFormat="1" applyFont="1" applyBorder="1" applyAlignment="1">
      <alignment horizontal="center"/>
    </xf>
    <xf numFmtId="0" fontId="28" fillId="0" borderId="48" xfId="0" applyFont="1" applyBorder="1" applyAlignment="1">
      <alignment horizontal="center"/>
    </xf>
    <xf numFmtId="170" fontId="28" fillId="0" borderId="12" xfId="0" applyNumberFormat="1" applyFont="1" applyBorder="1" applyAlignment="1">
      <alignment horizontal="center"/>
    </xf>
    <xf numFmtId="0" fontId="28" fillId="0" borderId="12" xfId="0" applyFont="1" applyBorder="1"/>
    <xf numFmtId="0" fontId="28" fillId="0" borderId="48" xfId="0" applyFont="1" applyBorder="1"/>
    <xf numFmtId="0" fontId="28" fillId="0" borderId="49" xfId="0" applyFont="1" applyBorder="1"/>
    <xf numFmtId="0" fontId="28" fillId="0" borderId="13" xfId="0" applyFont="1" applyBorder="1"/>
    <xf numFmtId="0" fontId="28" fillId="0" borderId="4" xfId="0" applyFont="1" applyBorder="1"/>
    <xf numFmtId="0" fontId="28" fillId="0" borderId="52" xfId="0" applyFont="1" applyBorder="1"/>
    <xf numFmtId="0" fontId="28" fillId="0" borderId="53" xfId="0" applyFont="1" applyBorder="1"/>
    <xf numFmtId="0" fontId="28" fillId="0" borderId="26" xfId="0" applyFont="1" applyFill="1" applyBorder="1"/>
    <xf numFmtId="0" fontId="28" fillId="0" borderId="26" xfId="0" applyFont="1" applyBorder="1"/>
    <xf numFmtId="0" fontId="28" fillId="0" borderId="48" xfId="0" applyFont="1" applyBorder="1" applyAlignment="1">
      <alignment horizontal="center" vertical="top" wrapText="1"/>
    </xf>
    <xf numFmtId="0" fontId="28" fillId="0" borderId="47" xfId="0" applyFont="1" applyBorder="1" applyAlignment="1">
      <alignment horizontal="center" vertical="top"/>
    </xf>
    <xf numFmtId="170" fontId="28" fillId="0" borderId="12" xfId="0" applyNumberFormat="1" applyFont="1" applyBorder="1" applyAlignment="1">
      <alignment horizontal="center" vertical="top"/>
    </xf>
    <xf numFmtId="0" fontId="28" fillId="0" borderId="12" xfId="0" applyFont="1" applyBorder="1" applyAlignment="1">
      <alignment horizontal="center" vertical="top"/>
    </xf>
    <xf numFmtId="14" fontId="28" fillId="0" borderId="12" xfId="0" applyNumberFormat="1" applyFont="1" applyBorder="1" applyAlignment="1">
      <alignment horizontal="center" vertical="top"/>
    </xf>
    <xf numFmtId="0" fontId="28" fillId="0" borderId="12" xfId="0" applyFont="1" applyBorder="1" applyAlignment="1">
      <alignment horizontal="center" vertical="top" wrapText="1"/>
    </xf>
    <xf numFmtId="0" fontId="28" fillId="2" borderId="48" xfId="0" applyFont="1" applyFill="1" applyBorder="1" applyAlignment="1">
      <alignment horizontal="center" vertical="top"/>
    </xf>
    <xf numFmtId="3" fontId="28" fillId="0" borderId="12" xfId="0" applyNumberFormat="1" applyFont="1" applyBorder="1" applyAlignment="1">
      <alignment horizontal="center" vertical="top"/>
    </xf>
    <xf numFmtId="0" fontId="28" fillId="0" borderId="47" xfId="0" applyFont="1" applyBorder="1" applyAlignment="1">
      <alignment vertical="top"/>
    </xf>
    <xf numFmtId="0" fontId="28" fillId="0" borderId="12" xfId="0" applyFont="1" applyBorder="1" applyAlignment="1">
      <alignment vertical="top"/>
    </xf>
    <xf numFmtId="0" fontId="28" fillId="0" borderId="0" xfId="0" applyFont="1" applyAlignment="1">
      <alignment vertical="top" wrapText="1"/>
    </xf>
    <xf numFmtId="0" fontId="28" fillId="0" borderId="49" xfId="0" applyFont="1" applyBorder="1" applyAlignment="1">
      <alignment vertical="top"/>
    </xf>
    <xf numFmtId="0" fontId="28" fillId="0" borderId="13" xfId="0" applyFont="1" applyBorder="1" applyAlignment="1">
      <alignment vertical="top"/>
    </xf>
    <xf numFmtId="0" fontId="28" fillId="0" borderId="0" xfId="0" applyFont="1" applyAlignment="1">
      <alignment vertical="top"/>
    </xf>
    <xf numFmtId="0" fontId="6" fillId="0" borderId="0" xfId="4" applyFont="1"/>
    <xf numFmtId="0" fontId="7" fillId="0" borderId="30" xfId="4" applyFont="1" applyBorder="1"/>
    <xf numFmtId="0" fontId="6" fillId="0" borderId="2" xfId="4" applyFont="1" applyBorder="1"/>
    <xf numFmtId="0" fontId="6" fillId="0" borderId="69" xfId="4" applyFont="1" applyBorder="1"/>
    <xf numFmtId="0" fontId="35" fillId="2" borderId="18" xfId="4" applyFont="1" applyFill="1" applyBorder="1" applyProtection="1">
      <protection locked="0"/>
    </xf>
    <xf numFmtId="0" fontId="6" fillId="0" borderId="0" xfId="4" applyFont="1" applyBorder="1"/>
    <xf numFmtId="0" fontId="6" fillId="0" borderId="48" xfId="4" applyFont="1" applyBorder="1"/>
    <xf numFmtId="0" fontId="6" fillId="0" borderId="0" xfId="4" applyFont="1" applyFill="1" applyBorder="1"/>
    <xf numFmtId="0" fontId="35" fillId="2" borderId="18" xfId="4" quotePrefix="1" applyFont="1" applyFill="1" applyBorder="1" applyAlignment="1" applyProtection="1">
      <alignment horizontal="left"/>
      <protection locked="0"/>
    </xf>
    <xf numFmtId="0" fontId="35" fillId="2" borderId="18" xfId="4" applyFont="1" applyFill="1" applyBorder="1" applyAlignment="1" applyProtection="1">
      <alignment horizontal="left"/>
      <protection locked="0"/>
    </xf>
    <xf numFmtId="14" fontId="6" fillId="0" borderId="0" xfId="4" applyNumberFormat="1" applyFont="1" applyFill="1" applyBorder="1" applyAlignment="1">
      <alignment horizontal="left"/>
    </xf>
    <xf numFmtId="0" fontId="6" fillId="0" borderId="0" xfId="4" applyFont="1" applyFill="1" applyBorder="1" applyAlignment="1">
      <alignment horizontal="centerContinuous"/>
    </xf>
    <xf numFmtId="0" fontId="6" fillId="0" borderId="0" xfId="4" applyFont="1" applyBorder="1" applyAlignment="1">
      <alignment horizontal="centerContinuous"/>
    </xf>
    <xf numFmtId="0" fontId="6" fillId="0" borderId="48" xfId="4" applyFont="1" applyBorder="1" applyAlignment="1">
      <alignment horizontal="centerContinuous"/>
    </xf>
    <xf numFmtId="0" fontId="35" fillId="0" borderId="47" xfId="4" applyFont="1" applyBorder="1" applyAlignment="1" applyProtection="1">
      <alignment horizontal="left"/>
      <protection locked="0"/>
    </xf>
    <xf numFmtId="0" fontId="6" fillId="0" borderId="70" xfId="4" applyFont="1" applyBorder="1"/>
    <xf numFmtId="0" fontId="7" fillId="0" borderId="72" xfId="4" applyFont="1" applyFill="1" applyBorder="1"/>
    <xf numFmtId="0" fontId="7" fillId="0" borderId="73" xfId="4" applyFont="1" applyFill="1" applyBorder="1"/>
    <xf numFmtId="0" fontId="7" fillId="0" borderId="74" xfId="4" applyFont="1" applyFill="1" applyBorder="1"/>
    <xf numFmtId="0" fontId="7" fillId="0" borderId="70" xfId="4" applyFont="1" applyFill="1" applyBorder="1"/>
    <xf numFmtId="0" fontId="37" fillId="2" borderId="16" xfId="4" applyNumberFormat="1" applyFont="1" applyFill="1" applyBorder="1" applyAlignment="1" applyProtection="1">
      <alignment horizontal="center"/>
      <protection locked="0"/>
    </xf>
    <xf numFmtId="0" fontId="7" fillId="0" borderId="35" xfId="4" applyFont="1" applyFill="1" applyBorder="1"/>
    <xf numFmtId="0" fontId="6" fillId="0" borderId="71" xfId="4" applyFont="1" applyBorder="1"/>
    <xf numFmtId="0" fontId="37" fillId="2" borderId="16" xfId="4" applyFont="1" applyFill="1" applyBorder="1" applyAlignment="1" applyProtection="1">
      <alignment horizontal="center"/>
      <protection locked="0"/>
    </xf>
    <xf numFmtId="0" fontId="37" fillId="2" borderId="17" xfId="4" applyFont="1" applyFill="1" applyBorder="1" applyProtection="1">
      <protection locked="0"/>
    </xf>
    <xf numFmtId="0" fontId="7" fillId="0" borderId="47" xfId="4" applyFont="1" applyFill="1" applyBorder="1"/>
    <xf numFmtId="0" fontId="37" fillId="0" borderId="0" xfId="4" applyFont="1" applyFill="1" applyBorder="1" applyAlignment="1" applyProtection="1">
      <alignment horizontal="center"/>
      <protection locked="0"/>
    </xf>
    <xf numFmtId="0" fontId="7" fillId="0" borderId="0" xfId="4" applyFont="1" applyFill="1" applyBorder="1"/>
    <xf numFmtId="0" fontId="37" fillId="0" borderId="0" xfId="4" applyFont="1" applyFill="1" applyBorder="1" applyProtection="1">
      <protection locked="0"/>
    </xf>
    <xf numFmtId="0" fontId="37" fillId="0" borderId="48" xfId="4" applyFont="1" applyFill="1" applyBorder="1" applyProtection="1">
      <protection locked="0"/>
    </xf>
    <xf numFmtId="0" fontId="7" fillId="0" borderId="27" xfId="4" applyFont="1" applyFill="1" applyBorder="1" applyAlignment="1">
      <alignment horizontal="left" vertical="top" wrapText="1"/>
    </xf>
    <xf numFmtId="0" fontId="7" fillId="0" borderId="65" xfId="4" applyFont="1" applyFill="1" applyBorder="1" applyAlignment="1" applyProtection="1">
      <alignment horizontal="center" vertical="top" wrapText="1"/>
      <protection locked="0"/>
    </xf>
    <xf numFmtId="0" fontId="7" fillId="0" borderId="37" xfId="4" applyFont="1" applyFill="1" applyBorder="1" applyAlignment="1">
      <alignment horizontal="center" vertical="top" wrapText="1"/>
    </xf>
    <xf numFmtId="0" fontId="7" fillId="0" borderId="28" xfId="4" applyFont="1" applyFill="1" applyBorder="1" applyAlignment="1">
      <alignment horizontal="center" vertical="top" wrapText="1"/>
    </xf>
    <xf numFmtId="0" fontId="7" fillId="0" borderId="29" xfId="4" applyFont="1" applyFill="1" applyBorder="1" applyAlignment="1">
      <alignment horizontal="center" vertical="top" wrapText="1"/>
    </xf>
    <xf numFmtId="0" fontId="6" fillId="0" borderId="47" xfId="4" applyFont="1" applyBorder="1"/>
    <xf numFmtId="0" fontId="7" fillId="0" borderId="47" xfId="4" applyFont="1" applyBorder="1"/>
    <xf numFmtId="0" fontId="6" fillId="0" borderId="47" xfId="6" applyFont="1" applyBorder="1" applyAlignment="1">
      <alignment horizontal="left"/>
    </xf>
    <xf numFmtId="3" fontId="35" fillId="0" borderId="19" xfId="4" applyNumberFormat="1" applyFont="1" applyBorder="1" applyAlignment="1" applyProtection="1">
      <alignment horizontal="center"/>
      <protection locked="0"/>
    </xf>
    <xf numFmtId="0" fontId="6" fillId="0" borderId="0" xfId="4" applyFont="1" applyBorder="1" applyAlignment="1">
      <alignment horizontal="center"/>
    </xf>
    <xf numFmtId="4" fontId="6" fillId="0" borderId="0" xfId="4" applyNumberFormat="1" applyFont="1" applyBorder="1" applyAlignment="1">
      <alignment horizontal="center"/>
    </xf>
    <xf numFmtId="4" fontId="6" fillId="0" borderId="48" xfId="4" applyNumberFormat="1" applyFont="1" applyBorder="1" applyAlignment="1">
      <alignment horizontal="center"/>
    </xf>
    <xf numFmtId="3" fontId="35" fillId="0" borderId="16" xfId="4" applyNumberFormat="1" applyFont="1" applyBorder="1" applyAlignment="1" applyProtection="1">
      <alignment horizontal="center"/>
      <protection locked="0"/>
    </xf>
    <xf numFmtId="0" fontId="6" fillId="0" borderId="47" xfId="6" quotePrefix="1" applyFont="1" applyBorder="1" applyAlignment="1">
      <alignment horizontal="left"/>
    </xf>
    <xf numFmtId="0" fontId="6" fillId="0" borderId="56" xfId="4" applyFont="1" applyBorder="1" applyAlignment="1">
      <alignment horizontal="center"/>
    </xf>
    <xf numFmtId="164" fontId="6" fillId="0" borderId="56" xfId="4" applyNumberFormat="1" applyFont="1" applyBorder="1" applyAlignment="1">
      <alignment horizontal="center"/>
    </xf>
    <xf numFmtId="164" fontId="6" fillId="0" borderId="0" xfId="4" applyNumberFormat="1" applyFont="1" applyBorder="1" applyAlignment="1">
      <alignment horizontal="center"/>
    </xf>
    <xf numFmtId="0" fontId="6" fillId="0" borderId="75" xfId="4" applyFont="1" applyBorder="1"/>
    <xf numFmtId="3" fontId="35" fillId="0" borderId="76" xfId="4" applyNumberFormat="1" applyFont="1" applyBorder="1" applyAlignment="1" applyProtection="1">
      <alignment horizontal="center"/>
      <protection locked="0"/>
    </xf>
    <xf numFmtId="0" fontId="6" fillId="0" borderId="77" xfId="4" applyFont="1" applyBorder="1" applyAlignment="1">
      <alignment horizontal="center"/>
    </xf>
    <xf numFmtId="4" fontId="6" fillId="0" borderId="77" xfId="4" applyNumberFormat="1" applyFont="1" applyBorder="1" applyAlignment="1">
      <alignment horizontal="center"/>
    </xf>
    <xf numFmtId="4" fontId="6" fillId="0" borderId="78" xfId="4" applyNumberFormat="1" applyFont="1" applyBorder="1" applyAlignment="1">
      <alignment horizontal="center"/>
    </xf>
    <xf numFmtId="0" fontId="6" fillId="0" borderId="49" xfId="4" applyFont="1" applyBorder="1"/>
    <xf numFmtId="3" fontId="6" fillId="0" borderId="3" xfId="4" applyNumberFormat="1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4" fontId="6" fillId="0" borderId="3" xfId="4" applyNumberFormat="1" applyFont="1" applyBorder="1" applyAlignment="1">
      <alignment horizontal="center"/>
    </xf>
    <xf numFmtId="166" fontId="6" fillId="0" borderId="3" xfId="4" applyNumberFormat="1" applyFont="1" applyBorder="1" applyAlignment="1">
      <alignment horizontal="center"/>
    </xf>
    <xf numFmtId="166" fontId="6" fillId="0" borderId="4" xfId="4" applyNumberFormat="1" applyFont="1" applyBorder="1" applyAlignment="1">
      <alignment horizontal="center"/>
    </xf>
    <xf numFmtId="3" fontId="6" fillId="0" borderId="0" xfId="4" applyNumberFormat="1" applyFont="1" applyBorder="1" applyAlignment="1">
      <alignment horizontal="center"/>
    </xf>
    <xf numFmtId="2" fontId="6" fillId="0" borderId="0" xfId="4" applyNumberFormat="1" applyFont="1" applyBorder="1" applyAlignment="1">
      <alignment horizontal="center"/>
    </xf>
    <xf numFmtId="0" fontId="7" fillId="0" borderId="66" xfId="4" applyFont="1" applyBorder="1"/>
    <xf numFmtId="3" fontId="6" fillId="0" borderId="2" xfId="4" applyNumberFormat="1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2" fontId="6" fillId="0" borderId="2" xfId="4" applyNumberFormat="1" applyFont="1" applyBorder="1" applyAlignment="1">
      <alignment horizontal="center"/>
    </xf>
    <xf numFmtId="4" fontId="6" fillId="0" borderId="69" xfId="4" applyNumberFormat="1" applyFont="1" applyBorder="1" applyAlignment="1">
      <alignment horizontal="center"/>
    </xf>
    <xf numFmtId="2" fontId="6" fillId="0" borderId="77" xfId="4" applyNumberFormat="1" applyFont="1" applyBorder="1" applyAlignment="1">
      <alignment horizontal="center"/>
    </xf>
    <xf numFmtId="164" fontId="6" fillId="0" borderId="48" xfId="4" applyNumberFormat="1" applyFont="1" applyBorder="1" applyAlignment="1">
      <alignment horizontal="center"/>
    </xf>
    <xf numFmtId="1" fontId="6" fillId="0" borderId="0" xfId="4" applyNumberFormat="1" applyFont="1" applyBorder="1" applyAlignment="1">
      <alignment horizontal="center"/>
    </xf>
    <xf numFmtId="4" fontId="6" fillId="3" borderId="48" xfId="4" applyNumberFormat="1" applyFont="1" applyFill="1" applyBorder="1" applyAlignment="1">
      <alignment horizontal="center"/>
    </xf>
    <xf numFmtId="3" fontId="7" fillId="0" borderId="0" xfId="4" applyNumberFormat="1" applyFont="1" applyBorder="1" applyAlignment="1">
      <alignment horizontal="center"/>
    </xf>
    <xf numFmtId="2" fontId="7" fillId="0" borderId="0" xfId="4" applyNumberFormat="1" applyFont="1" applyBorder="1" applyAlignment="1">
      <alignment horizontal="center"/>
    </xf>
    <xf numFmtId="164" fontId="7" fillId="0" borderId="0" xfId="4" applyNumberFormat="1" applyFont="1" applyBorder="1" applyAlignment="1">
      <alignment horizontal="center"/>
    </xf>
    <xf numFmtId="4" fontId="7" fillId="0" borderId="48" xfId="4" applyNumberFormat="1" applyFont="1" applyBorder="1" applyAlignment="1">
      <alignment horizontal="center"/>
    </xf>
    <xf numFmtId="0" fontId="6" fillId="0" borderId="3" xfId="4" applyFont="1" applyBorder="1"/>
    <xf numFmtId="2" fontId="6" fillId="0" borderId="3" xfId="4" applyNumberFormat="1" applyFont="1" applyBorder="1"/>
    <xf numFmtId="2" fontId="6" fillId="0" borderId="4" xfId="4" applyNumberFormat="1" applyFont="1" applyBorder="1"/>
    <xf numFmtId="0" fontId="6" fillId="0" borderId="56" xfId="4" applyFont="1" applyBorder="1"/>
    <xf numFmtId="0" fontId="6" fillId="0" borderId="79" xfId="4" applyFont="1" applyBorder="1"/>
    <xf numFmtId="0" fontId="6" fillId="0" borderId="35" xfId="4" applyFont="1" applyBorder="1"/>
    <xf numFmtId="0" fontId="6" fillId="0" borderId="42" xfId="4" applyFont="1" applyBorder="1"/>
    <xf numFmtId="0" fontId="6" fillId="0" borderId="80" xfId="4" applyFont="1" applyBorder="1"/>
    <xf numFmtId="0" fontId="10" fillId="0" borderId="0" xfId="4" applyFont="1" applyBorder="1"/>
    <xf numFmtId="0" fontId="39" fillId="0" borderId="0" xfId="7" applyFont="1" applyBorder="1"/>
    <xf numFmtId="0" fontId="6" fillId="0" borderId="0" xfId="7" applyFont="1" applyBorder="1"/>
    <xf numFmtId="0" fontId="6" fillId="0" borderId="0" xfId="7" applyFont="1"/>
    <xf numFmtId="0" fontId="40" fillId="0" borderId="0" xfId="7" applyFont="1" applyAlignment="1">
      <alignment horizontal="centerContinuous"/>
    </xf>
    <xf numFmtId="0" fontId="6" fillId="0" borderId="0" xfId="7" applyFont="1" applyAlignment="1">
      <alignment horizontal="centerContinuous"/>
    </xf>
    <xf numFmtId="0" fontId="41" fillId="0" borderId="0" xfId="7" applyFont="1" applyAlignment="1">
      <alignment horizontal="centerContinuous"/>
    </xf>
    <xf numFmtId="0" fontId="6" fillId="0" borderId="66" xfId="7" applyFont="1" applyBorder="1"/>
    <xf numFmtId="0" fontId="6" fillId="0" borderId="2" xfId="7" applyFont="1" applyBorder="1"/>
    <xf numFmtId="0" fontId="6" fillId="0" borderId="81" xfId="7" applyFont="1" applyBorder="1"/>
    <xf numFmtId="0" fontId="6" fillId="0" borderId="69" xfId="7" applyFont="1" applyBorder="1"/>
    <xf numFmtId="0" fontId="6" fillId="0" borderId="47" xfId="7" applyFont="1" applyBorder="1"/>
    <xf numFmtId="0" fontId="6" fillId="0" borderId="79" xfId="7" applyFont="1" applyBorder="1"/>
    <xf numFmtId="0" fontId="41" fillId="0" borderId="0" xfId="7" applyFont="1" applyBorder="1" applyAlignment="1">
      <alignment horizontal="centerContinuous"/>
    </xf>
    <xf numFmtId="0" fontId="6" fillId="0" borderId="0" xfId="7" applyFont="1" applyBorder="1" applyAlignment="1">
      <alignment horizontal="centerContinuous"/>
    </xf>
    <xf numFmtId="0" fontId="6" fillId="0" borderId="48" xfId="7" applyFont="1" applyBorder="1" applyAlignment="1">
      <alignment horizontal="centerContinuous"/>
    </xf>
    <xf numFmtId="0" fontId="6" fillId="0" borderId="82" xfId="7" applyFont="1" applyBorder="1" applyAlignment="1">
      <alignment horizontal="centerContinuous"/>
    </xf>
    <xf numFmtId="0" fontId="6" fillId="0" borderId="83" xfId="7" applyFont="1" applyBorder="1" applyAlignment="1">
      <alignment horizontal="centerContinuous"/>
    </xf>
    <xf numFmtId="0" fontId="6" fillId="0" borderId="56" xfId="7" applyFont="1" applyBorder="1" applyAlignment="1">
      <alignment horizontal="center"/>
    </xf>
    <xf numFmtId="0" fontId="6" fillId="0" borderId="79" xfId="7" applyFont="1" applyBorder="1" applyAlignment="1">
      <alignment horizontal="center"/>
    </xf>
    <xf numFmtId="0" fontId="6" fillId="0" borderId="0" xfId="7" applyFont="1" applyBorder="1" applyAlignment="1">
      <alignment horizontal="center"/>
    </xf>
    <xf numFmtId="0" fontId="6" fillId="0" borderId="48" xfId="7" applyFont="1" applyBorder="1" applyAlignment="1">
      <alignment horizontal="center"/>
    </xf>
    <xf numFmtId="0" fontId="7" fillId="0" borderId="49" xfId="7" applyFont="1" applyBorder="1"/>
    <xf numFmtId="0" fontId="6" fillId="0" borderId="3" xfId="7" applyFont="1" applyBorder="1"/>
    <xf numFmtId="0" fontId="6" fillId="0" borderId="88" xfId="7" applyFont="1" applyBorder="1"/>
    <xf numFmtId="0" fontId="6" fillId="0" borderId="45" xfId="7" applyFont="1" applyBorder="1" applyAlignment="1">
      <alignment horizontal="center"/>
    </xf>
    <xf numFmtId="0" fontId="6" fillId="0" borderId="88" xfId="7" applyFont="1" applyBorder="1" applyAlignment="1">
      <alignment horizontal="center"/>
    </xf>
    <xf numFmtId="0" fontId="6" fillId="0" borderId="3" xfId="7" applyFont="1" applyBorder="1" applyAlignment="1">
      <alignment horizontal="center"/>
    </xf>
    <xf numFmtId="0" fontId="6" fillId="0" borderId="4" xfId="7" applyFont="1" applyBorder="1" applyAlignment="1">
      <alignment horizontal="center"/>
    </xf>
    <xf numFmtId="0" fontId="6" fillId="0" borderId="56" xfId="7" applyFont="1" applyBorder="1"/>
    <xf numFmtId="0" fontId="6" fillId="0" borderId="48" xfId="7" applyFont="1" applyBorder="1"/>
    <xf numFmtId="0" fontId="7" fillId="0" borderId="0" xfId="7" applyFont="1" applyBorder="1"/>
    <xf numFmtId="164" fontId="6" fillId="0" borderId="56" xfId="7" applyNumberFormat="1" applyFont="1" applyBorder="1" applyAlignment="1">
      <alignment horizontal="center"/>
    </xf>
    <xf numFmtId="167" fontId="6" fillId="0" borderId="56" xfId="7" applyNumberFormat="1" applyFont="1" applyBorder="1" applyAlignment="1">
      <alignment horizontal="center"/>
    </xf>
    <xf numFmtId="2" fontId="6" fillId="0" borderId="79" xfId="7" applyNumberFormat="1" applyFont="1" applyBorder="1" applyAlignment="1">
      <alignment horizontal="center"/>
    </xf>
    <xf numFmtId="167" fontId="6" fillId="0" borderId="0" xfId="7" applyNumberFormat="1" applyFont="1" applyBorder="1" applyAlignment="1">
      <alignment horizontal="center"/>
    </xf>
    <xf numFmtId="0" fontId="6" fillId="0" borderId="70" xfId="7" applyFont="1" applyBorder="1"/>
    <xf numFmtId="0" fontId="6" fillId="0" borderId="71" xfId="7" applyFont="1" applyBorder="1"/>
    <xf numFmtId="0" fontId="6" fillId="0" borderId="80" xfId="7" applyFont="1" applyBorder="1"/>
    <xf numFmtId="164" fontId="6" fillId="0" borderId="35" xfId="7" applyNumberFormat="1" applyFont="1" applyBorder="1" applyAlignment="1">
      <alignment horizontal="center"/>
    </xf>
    <xf numFmtId="0" fontId="6" fillId="0" borderId="80" xfId="7" applyFont="1" applyBorder="1" applyAlignment="1">
      <alignment horizontal="center"/>
    </xf>
    <xf numFmtId="167" fontId="6" fillId="0" borderId="35" xfId="7" applyNumberFormat="1" applyFont="1" applyBorder="1" applyAlignment="1">
      <alignment horizontal="center"/>
    </xf>
    <xf numFmtId="2" fontId="6" fillId="0" borderId="80" xfId="7" applyNumberFormat="1" applyFont="1" applyBorder="1" applyAlignment="1">
      <alignment horizontal="center"/>
    </xf>
    <xf numFmtId="167" fontId="6" fillId="0" borderId="71" xfId="7" applyNumberFormat="1" applyFont="1" applyBorder="1" applyAlignment="1">
      <alignment horizontal="center"/>
    </xf>
    <xf numFmtId="0" fontId="6" fillId="0" borderId="55" xfId="7" applyFont="1" applyBorder="1" applyAlignment="1">
      <alignment horizontal="center"/>
    </xf>
    <xf numFmtId="0" fontId="6" fillId="0" borderId="49" xfId="7" applyFont="1" applyBorder="1"/>
    <xf numFmtId="0" fontId="6" fillId="0" borderId="45" xfId="7" applyFont="1" applyBorder="1"/>
    <xf numFmtId="0" fontId="6" fillId="0" borderId="4" xfId="7" applyFont="1" applyBorder="1"/>
    <xf numFmtId="0" fontId="42" fillId="0" borderId="0" xfId="7" applyFont="1"/>
    <xf numFmtId="0" fontId="5" fillId="0" borderId="0" xfId="7" quotePrefix="1" applyFont="1"/>
    <xf numFmtId="0" fontId="10" fillId="0" borderId="0" xfId="7" applyFont="1"/>
    <xf numFmtId="0" fontId="39" fillId="0" borderId="0" xfId="7" applyFont="1" applyAlignment="1"/>
    <xf numFmtId="0" fontId="39" fillId="0" borderId="0" xfId="7" applyFont="1"/>
    <xf numFmtId="0" fontId="40" fillId="0" borderId="0" xfId="7" applyFont="1" applyAlignment="1"/>
    <xf numFmtId="0" fontId="7" fillId="0" borderId="27" xfId="6" applyFont="1" applyBorder="1" applyAlignment="1">
      <alignment horizontal="center" vertical="center"/>
    </xf>
    <xf numFmtId="0" fontId="6" fillId="0" borderId="50" xfId="6" applyFont="1" applyBorder="1"/>
    <xf numFmtId="0" fontId="6" fillId="0" borderId="59" xfId="6" applyFont="1" applyBorder="1" applyAlignment="1">
      <alignment horizontal="center"/>
    </xf>
    <xf numFmtId="0" fontId="6" fillId="0" borderId="58" xfId="6" applyFont="1" applyBorder="1" applyAlignment="1">
      <alignment horizontal="center"/>
    </xf>
    <xf numFmtId="0" fontId="9" fillId="0" borderId="0" xfId="6" applyFont="1"/>
    <xf numFmtId="170" fontId="28" fillId="2" borderId="19" xfId="0" applyNumberFormat="1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0" borderId="125" xfId="0" applyFont="1" applyBorder="1" applyAlignment="1">
      <alignment horizontal="center"/>
    </xf>
    <xf numFmtId="0" fontId="28" fillId="0" borderId="124" xfId="0" applyFont="1" applyFill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28" fillId="0" borderId="121" xfId="0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 wrapText="1"/>
    </xf>
    <xf numFmtId="0" fontId="29" fillId="0" borderId="46" xfId="0" applyFont="1" applyBorder="1" applyAlignment="1">
      <alignment horizontal="center" wrapText="1"/>
    </xf>
    <xf numFmtId="0" fontId="29" fillId="0" borderId="121" xfId="0" applyFont="1" applyBorder="1" applyAlignment="1">
      <alignment horizontal="center" wrapText="1"/>
    </xf>
    <xf numFmtId="0" fontId="28" fillId="0" borderId="116" xfId="0" applyFont="1" applyFill="1" applyBorder="1" applyAlignment="1">
      <alignment horizontal="center" wrapText="1"/>
    </xf>
    <xf numFmtId="0" fontId="28" fillId="0" borderId="113" xfId="0" applyFont="1" applyBorder="1" applyAlignment="1">
      <alignment horizontal="center" wrapText="1"/>
    </xf>
    <xf numFmtId="0" fontId="28" fillId="0" borderId="115" xfId="0" applyFont="1" applyBorder="1" applyAlignment="1">
      <alignment horizontal="center" wrapText="1"/>
    </xf>
    <xf numFmtId="0" fontId="28" fillId="0" borderId="113" xfId="0" applyFont="1" applyFill="1" applyBorder="1" applyAlignment="1">
      <alignment wrapText="1"/>
    </xf>
    <xf numFmtId="15" fontId="28" fillId="2" borderId="0" xfId="0" applyNumberFormat="1" applyFont="1" applyFill="1"/>
    <xf numFmtId="0" fontId="28" fillId="0" borderId="0" xfId="0" applyFont="1" applyFill="1" applyAlignment="1">
      <alignment vertical="center"/>
    </xf>
    <xf numFmtId="167" fontId="28" fillId="0" borderId="34" xfId="0" applyNumberFormat="1" applyFont="1" applyFill="1" applyBorder="1" applyAlignment="1">
      <alignment vertical="center" wrapText="1"/>
    </xf>
    <xf numFmtId="167" fontId="28" fillId="0" borderId="37" xfId="0" applyNumberFormat="1" applyFont="1" applyBorder="1" applyAlignment="1">
      <alignment vertical="center" wrapText="1"/>
    </xf>
    <xf numFmtId="1" fontId="28" fillId="0" borderId="5" xfId="0" applyNumberFormat="1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wrapText="1"/>
    </xf>
    <xf numFmtId="0" fontId="28" fillId="0" borderId="32" xfId="0" applyFont="1" applyBorder="1" applyAlignment="1">
      <alignment horizontal="center"/>
    </xf>
    <xf numFmtId="0" fontId="28" fillId="0" borderId="6" xfId="0" applyFont="1" applyBorder="1" applyAlignment="1">
      <alignment vertical="center" wrapText="1"/>
    </xf>
    <xf numFmtId="17" fontId="28" fillId="0" borderId="11" xfId="0" applyNumberFormat="1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17" fontId="28" fillId="0" borderId="136" xfId="0" applyNumberFormat="1" applyFont="1" applyBorder="1" applyAlignment="1">
      <alignment vertical="center" wrapText="1"/>
    </xf>
    <xf numFmtId="17" fontId="28" fillId="0" borderId="17" xfId="0" applyNumberFormat="1" applyFont="1" applyBorder="1" applyAlignment="1">
      <alignment vertical="center" wrapText="1"/>
    </xf>
    <xf numFmtId="0" fontId="28" fillId="0" borderId="6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136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28" fillId="0" borderId="120" xfId="0" applyFont="1" applyBorder="1"/>
    <xf numFmtId="0" fontId="28" fillId="0" borderId="119" xfId="0" applyFont="1" applyBorder="1" applyAlignment="1"/>
    <xf numFmtId="0" fontId="28" fillId="0" borderId="137" xfId="0" applyFont="1" applyFill="1" applyBorder="1" applyAlignment="1"/>
    <xf numFmtId="0" fontId="28" fillId="0" borderId="119" xfId="0" applyFont="1" applyBorder="1" applyAlignment="1">
      <alignment horizontal="center"/>
    </xf>
    <xf numFmtId="0" fontId="28" fillId="0" borderId="138" xfId="0" applyFont="1" applyFill="1" applyBorder="1" applyAlignment="1">
      <alignment horizontal="center"/>
    </xf>
    <xf numFmtId="0" fontId="28" fillId="0" borderId="139" xfId="0" applyFont="1" applyBorder="1" applyAlignment="1"/>
    <xf numFmtId="0" fontId="28" fillId="0" borderId="119" xfId="0" applyFont="1" applyFill="1" applyBorder="1" applyAlignment="1"/>
    <xf numFmtId="0" fontId="28" fillId="0" borderId="138" xfId="0" applyFont="1" applyFill="1" applyBorder="1" applyAlignment="1"/>
    <xf numFmtId="0" fontId="28" fillId="0" borderId="111" xfId="0" applyFont="1" applyBorder="1"/>
    <xf numFmtId="0" fontId="28" fillId="0" borderId="107" xfId="0" applyFont="1" applyBorder="1" applyAlignment="1"/>
    <xf numFmtId="0" fontId="28" fillId="0" borderId="107" xfId="0" applyFont="1" applyFill="1" applyBorder="1" applyAlignment="1">
      <alignment horizontal="center"/>
    </xf>
    <xf numFmtId="0" fontId="28" fillId="0" borderId="110" xfId="0" applyFont="1" applyFill="1" applyBorder="1" applyAlignment="1"/>
    <xf numFmtId="0" fontId="28" fillId="0" borderId="109" xfId="0" applyFont="1" applyBorder="1" applyAlignment="1"/>
    <xf numFmtId="0" fontId="28" fillId="0" borderId="107" xfId="0" applyFont="1" applyBorder="1" applyAlignment="1">
      <alignment horizontal="center"/>
    </xf>
    <xf numFmtId="0" fontId="28" fillId="0" borderId="106" xfId="0" applyFont="1" applyFill="1" applyBorder="1" applyAlignment="1">
      <alignment horizontal="center"/>
    </xf>
    <xf numFmtId="0" fontId="28" fillId="0" borderId="108" xfId="0" applyFont="1" applyBorder="1" applyAlignment="1"/>
    <xf numFmtId="0" fontId="28" fillId="0" borderId="107" xfId="0" applyFont="1" applyFill="1" applyBorder="1" applyAlignment="1"/>
    <xf numFmtId="0" fontId="28" fillId="0" borderId="106" xfId="0" applyFont="1" applyFill="1" applyBorder="1" applyAlignment="1"/>
    <xf numFmtId="0" fontId="28" fillId="37" borderId="32" xfId="0" applyFont="1" applyFill="1" applyBorder="1" applyAlignment="1">
      <alignment horizontal="center"/>
    </xf>
    <xf numFmtId="0" fontId="28" fillId="37" borderId="50" xfId="0" applyFont="1" applyFill="1" applyBorder="1" applyAlignment="1"/>
    <xf numFmtId="1" fontId="28" fillId="0" borderId="134" xfId="0" applyNumberFormat="1" applyFont="1" applyFill="1" applyBorder="1" applyAlignment="1">
      <alignment horizontal="center" vertical="center" wrapText="1"/>
    </xf>
    <xf numFmtId="0" fontId="28" fillId="0" borderId="140" xfId="0" applyFont="1" applyFill="1" applyBorder="1" applyAlignment="1">
      <alignment horizontal="center" vertical="center" wrapText="1"/>
    </xf>
    <xf numFmtId="0" fontId="28" fillId="37" borderId="50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32" xfId="0" applyFont="1" applyBorder="1" applyAlignment="1">
      <alignment horizontal="center"/>
    </xf>
    <xf numFmtId="0" fontId="28" fillId="0" borderId="13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8" fillId="0" borderId="133" xfId="0" applyFont="1" applyFill="1" applyBorder="1" applyAlignment="1">
      <alignment horizontal="center"/>
    </xf>
    <xf numFmtId="0" fontId="28" fillId="0" borderId="135" xfId="0" applyFont="1" applyFill="1" applyBorder="1" applyAlignment="1">
      <alignment horizontal="center"/>
    </xf>
    <xf numFmtId="0" fontId="28" fillId="37" borderId="111" xfId="0" applyFont="1" applyFill="1" applyBorder="1"/>
    <xf numFmtId="0" fontId="28" fillId="37" borderId="107" xfId="0" applyFont="1" applyFill="1" applyBorder="1" applyAlignment="1"/>
    <xf numFmtId="0" fontId="28" fillId="37" borderId="110" xfId="0" applyFont="1" applyFill="1" applyBorder="1" applyAlignment="1"/>
    <xf numFmtId="0" fontId="28" fillId="37" borderId="109" xfId="0" applyFont="1" applyFill="1" applyBorder="1" applyAlignment="1"/>
    <xf numFmtId="0" fontId="28" fillId="37" borderId="106" xfId="0" applyFont="1" applyFill="1" applyBorder="1" applyAlignment="1"/>
    <xf numFmtId="0" fontId="28" fillId="35" borderId="27" xfId="0" applyFont="1" applyFill="1" applyBorder="1"/>
    <xf numFmtId="0" fontId="28" fillId="35" borderId="28" xfId="0" applyFont="1" applyFill="1" applyBorder="1"/>
    <xf numFmtId="0" fontId="28" fillId="35" borderId="2" xfId="0" applyFont="1" applyFill="1" applyBorder="1"/>
    <xf numFmtId="0" fontId="28" fillId="35" borderId="29" xfId="0" applyFont="1" applyFill="1" applyBorder="1"/>
    <xf numFmtId="0" fontId="28" fillId="0" borderId="18" xfId="0" applyFont="1" applyFill="1" applyBorder="1"/>
    <xf numFmtId="0" fontId="28" fillId="0" borderId="19" xfId="0" applyFont="1" applyFill="1" applyBorder="1" applyAlignment="1">
      <alignment horizontal="center"/>
    </xf>
    <xf numFmtId="0" fontId="28" fillId="0" borderId="39" xfId="0" applyFont="1" applyFill="1" applyBorder="1" applyAlignment="1">
      <alignment horizontal="center"/>
    </xf>
    <xf numFmtId="0" fontId="28" fillId="35" borderId="27" xfId="0" applyFont="1" applyFill="1" applyBorder="1" applyAlignment="1">
      <alignment horizontal="left"/>
    </xf>
    <xf numFmtId="0" fontId="28" fillId="35" borderId="28" xfId="0" applyFont="1" applyFill="1" applyBorder="1" applyAlignment="1">
      <alignment horizontal="center"/>
    </xf>
    <xf numFmtId="0" fontId="28" fillId="35" borderId="29" xfId="0" applyFont="1" applyFill="1" applyBorder="1" applyAlignment="1">
      <alignment horizontal="center"/>
    </xf>
    <xf numFmtId="0" fontId="28" fillId="35" borderId="66" xfId="0" applyFont="1" applyFill="1" applyBorder="1"/>
    <xf numFmtId="0" fontId="28" fillId="35" borderId="65" xfId="0" applyFont="1" applyFill="1" applyBorder="1"/>
    <xf numFmtId="0" fontId="28" fillId="35" borderId="9" xfId="0" applyFont="1" applyFill="1" applyBorder="1" applyAlignment="1"/>
    <xf numFmtId="0" fontId="28" fillId="35" borderId="50" xfId="0" applyFont="1" applyFill="1" applyBorder="1"/>
    <xf numFmtId="0" fontId="28" fillId="35" borderId="51" xfId="0" applyFont="1" applyFill="1" applyBorder="1"/>
    <xf numFmtId="15" fontId="32" fillId="35" borderId="51" xfId="0" applyNumberFormat="1" applyFont="1" applyFill="1" applyBorder="1"/>
    <xf numFmtId="0" fontId="28" fillId="35" borderId="38" xfId="0" applyFont="1" applyFill="1" applyBorder="1"/>
    <xf numFmtId="0" fontId="28" fillId="0" borderId="0" xfId="0" applyFont="1" applyAlignment="1">
      <alignment horizontal="left" vertical="center" wrapText="1"/>
    </xf>
    <xf numFmtId="0" fontId="28" fillId="36" borderId="131" xfId="0" applyFont="1" applyFill="1" applyBorder="1" applyAlignment="1">
      <alignment horizontal="center"/>
    </xf>
    <xf numFmtId="0" fontId="28" fillId="36" borderId="130" xfId="0" applyFont="1" applyFill="1" applyBorder="1" applyAlignment="1">
      <alignment horizontal="center"/>
    </xf>
    <xf numFmtId="0" fontId="28" fillId="36" borderId="111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8" fillId="0" borderId="33" xfId="0" applyFont="1" applyBorder="1" applyAlignment="1">
      <alignment horizontal="center"/>
    </xf>
    <xf numFmtId="0" fontId="28" fillId="0" borderId="63" xfId="0" applyFont="1" applyBorder="1" applyAlignment="1">
      <alignment horizontal="center"/>
    </xf>
    <xf numFmtId="0" fontId="28" fillId="35" borderId="28" xfId="0" applyFont="1" applyFill="1" applyBorder="1" applyAlignment="1">
      <alignment horizontal="center"/>
    </xf>
    <xf numFmtId="0" fontId="28" fillId="35" borderId="65" xfId="0" applyFont="1" applyFill="1" applyBorder="1" applyAlignment="1">
      <alignment horizontal="center"/>
    </xf>
    <xf numFmtId="0" fontId="28" fillId="0" borderId="67" xfId="0" applyFont="1" applyBorder="1" applyAlignment="1">
      <alignment horizontal="center" vertical="center" textRotation="90"/>
    </xf>
    <xf numFmtId="0" fontId="28" fillId="0" borderId="57" xfId="0" applyFont="1" applyBorder="1" applyAlignment="1">
      <alignment horizontal="center" vertical="center" textRotation="90"/>
    </xf>
    <xf numFmtId="0" fontId="28" fillId="0" borderId="34" xfId="0" applyFont="1" applyBorder="1" applyAlignment="1">
      <alignment horizontal="center"/>
    </xf>
    <xf numFmtId="0" fontId="28" fillId="0" borderId="64" xfId="0" applyFont="1" applyBorder="1" applyAlignment="1">
      <alignment horizontal="center"/>
    </xf>
    <xf numFmtId="0" fontId="28" fillId="0" borderId="61" xfId="0" applyFont="1" applyBorder="1" applyAlignment="1">
      <alignment horizontal="center"/>
    </xf>
    <xf numFmtId="0" fontId="28" fillId="0" borderId="62" xfId="0" applyFont="1" applyBorder="1" applyAlignment="1">
      <alignment horizontal="center"/>
    </xf>
    <xf numFmtId="0" fontId="28" fillId="0" borderId="68" xfId="0" applyFont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left" vertical="center" wrapText="1"/>
    </xf>
    <xf numFmtId="0" fontId="28" fillId="0" borderId="5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58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8" fillId="0" borderId="26" xfId="0" applyFont="1" applyFill="1" applyBorder="1" applyAlignment="1">
      <alignment horizontal="center"/>
    </xf>
    <xf numFmtId="0" fontId="28" fillId="0" borderId="54" xfId="0" applyFont="1" applyBorder="1" applyAlignment="1">
      <alignment horizontal="center" vertical="top" wrapText="1"/>
    </xf>
    <xf numFmtId="0" fontId="28" fillId="0" borderId="55" xfId="0" applyFont="1" applyBorder="1" applyAlignment="1">
      <alignment horizontal="center" vertical="top" wrapText="1"/>
    </xf>
    <xf numFmtId="0" fontId="28" fillId="0" borderId="56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55" xfId="0" applyFont="1" applyFill="1" applyBorder="1" applyAlignment="1">
      <alignment horizontal="center"/>
    </xf>
    <xf numFmtId="168" fontId="28" fillId="2" borderId="0" xfId="0" applyNumberFormat="1" applyFont="1" applyFill="1" applyAlignment="1">
      <alignment horizontal="left"/>
    </xf>
    <xf numFmtId="168" fontId="28" fillId="2" borderId="51" xfId="0" applyNumberFormat="1" applyFont="1" applyFill="1" applyBorder="1" applyAlignment="1">
      <alignment horizontal="left"/>
    </xf>
    <xf numFmtId="0" fontId="28" fillId="0" borderId="26" xfId="0" applyFont="1" applyFill="1" applyBorder="1" applyAlignment="1">
      <alignment horizontal="center" wrapText="1"/>
    </xf>
    <xf numFmtId="0" fontId="28" fillId="0" borderId="16" xfId="0" applyFont="1" applyFill="1" applyBorder="1" applyAlignment="1">
      <alignment horizontal="center" wrapText="1"/>
    </xf>
    <xf numFmtId="0" fontId="7" fillId="0" borderId="0" xfId="4" applyFont="1" applyAlignment="1">
      <alignment horizontal="center"/>
    </xf>
    <xf numFmtId="0" fontId="10" fillId="0" borderId="0" xfId="4" applyFont="1" applyBorder="1" applyAlignment="1">
      <alignment horizontal="left" vertical="top" wrapText="1"/>
    </xf>
    <xf numFmtId="165" fontId="10" fillId="0" borderId="0" xfId="5" applyFont="1" applyBorder="1" applyAlignment="1">
      <alignment horizontal="left" vertical="top" wrapText="1"/>
    </xf>
    <xf numFmtId="165" fontId="10" fillId="0" borderId="48" xfId="5" applyFont="1" applyBorder="1" applyAlignment="1">
      <alignment horizontal="left" vertical="top" wrapText="1"/>
    </xf>
    <xf numFmtId="165" fontId="10" fillId="0" borderId="71" xfId="5" applyFont="1" applyBorder="1" applyAlignment="1">
      <alignment horizontal="left" vertical="top" wrapText="1"/>
    </xf>
    <xf numFmtId="165" fontId="10" fillId="0" borderId="55" xfId="5" applyFont="1" applyBorder="1" applyAlignment="1">
      <alignment horizontal="left" vertical="top" wrapText="1"/>
    </xf>
    <xf numFmtId="0" fontId="5" fillId="0" borderId="0" xfId="7" applyFont="1" applyAlignment="1">
      <alignment wrapText="1"/>
    </xf>
    <xf numFmtId="165" fontId="39" fillId="0" borderId="0" xfId="5" applyFont="1" applyAlignment="1">
      <alignment wrapText="1"/>
    </xf>
    <xf numFmtId="0" fontId="5" fillId="0" borderId="0" xfId="7" applyFont="1" applyAlignment="1">
      <alignment horizontal="left"/>
    </xf>
    <xf numFmtId="0" fontId="7" fillId="0" borderId="84" xfId="7" applyFont="1" applyBorder="1" applyAlignment="1">
      <alignment horizontal="center"/>
    </xf>
    <xf numFmtId="0" fontId="7" fillId="0" borderId="85" xfId="7" applyFont="1" applyBorder="1" applyAlignment="1">
      <alignment horizontal="center"/>
    </xf>
    <xf numFmtId="0" fontId="7" fillId="0" borderId="86" xfId="7" applyFont="1" applyBorder="1" applyAlignment="1">
      <alignment horizontal="center"/>
    </xf>
    <xf numFmtId="0" fontId="7" fillId="0" borderId="87" xfId="7" applyFont="1" applyBorder="1" applyAlignment="1">
      <alignment horizontal="center"/>
    </xf>
    <xf numFmtId="0" fontId="5" fillId="0" borderId="0" xfId="7" applyFont="1" applyAlignment="1">
      <alignment horizontal="left" wrapText="1"/>
    </xf>
    <xf numFmtId="165" fontId="39" fillId="0" borderId="0" xfId="5" applyFont="1" applyAlignment="1">
      <alignment horizontal="left" wrapText="1"/>
    </xf>
    <xf numFmtId="0" fontId="41" fillId="0" borderId="0" xfId="7" applyFont="1" applyAlignment="1">
      <alignment horizontal="center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 2" xfId="2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1"/>
    <cellStyle name="Normal 3" xfId="5"/>
    <cellStyle name="Normal_CMPFUG" xfId="4"/>
    <cellStyle name="Normal_FHC Control Factors (ver 2.0) " xfId="6"/>
    <cellStyle name="Normal_TABLE_2" xfId="7"/>
    <cellStyle name="Note" xfId="22" builtinId="10" customBuiltin="1"/>
    <cellStyle name="Output" xfId="17" builtinId="21" customBuiltin="1"/>
    <cellStyle name="Percent 2" xfId="3"/>
    <cellStyle name="Title" xfId="8" builtinId="15" customBuiltin="1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-Renewals\Pt70-Permits-Calcs-2003\Calcs%202003%20Renewal\HAR%20PTO%2010183%20Cal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TANK-2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DRAFT\TANK-2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Variables"/>
      <sheetName val="Fuel Use Limits"/>
      <sheetName val="NEI-P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>
            <v>2524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A"/>
    </sheetNames>
    <definedNames>
      <definedName name="Module2.printshee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8"/>
  <sheetViews>
    <sheetView tabSelected="1" workbookViewId="0">
      <selection activeCell="E26" sqref="E26"/>
    </sheetView>
  </sheetViews>
  <sheetFormatPr defaultRowHeight="15"/>
  <cols>
    <col min="1" max="1" width="4" style="31" customWidth="1"/>
    <col min="2" max="2" width="16" style="31" customWidth="1"/>
    <col min="3" max="3" width="9.42578125" style="31" customWidth="1"/>
    <col min="4" max="4" width="15" style="31" customWidth="1"/>
    <col min="5" max="6" width="13.28515625" style="31" customWidth="1"/>
    <col min="7" max="7" width="11.140625" style="31" customWidth="1"/>
    <col min="8" max="8" width="37.140625" style="31" customWidth="1"/>
    <col min="9" max="16384" width="9.140625" style="31"/>
  </cols>
  <sheetData>
    <row r="3" spans="2:8">
      <c r="B3" s="31" t="s">
        <v>43</v>
      </c>
    </row>
    <row r="4" spans="2:8" ht="15.75">
      <c r="B4" s="1" t="s">
        <v>343</v>
      </c>
      <c r="C4" s="1"/>
    </row>
    <row r="5" spans="2:8" ht="16.5" thickBot="1">
      <c r="B5" s="1"/>
    </row>
    <row r="6" spans="2:8" ht="75">
      <c r="B6" s="32" t="s">
        <v>113</v>
      </c>
      <c r="C6" s="33" t="s">
        <v>114</v>
      </c>
      <c r="D6" s="34" t="s">
        <v>349</v>
      </c>
      <c r="E6" s="33" t="s">
        <v>337</v>
      </c>
      <c r="F6" s="33" t="s">
        <v>338</v>
      </c>
      <c r="G6" s="382" t="s">
        <v>348</v>
      </c>
      <c r="H6" s="35" t="s">
        <v>169</v>
      </c>
    </row>
    <row r="7" spans="2:8">
      <c r="B7" s="36" t="s">
        <v>14</v>
      </c>
      <c r="C7" s="37">
        <v>12345</v>
      </c>
      <c r="D7" s="37" t="s">
        <v>316</v>
      </c>
      <c r="E7" s="364">
        <v>1</v>
      </c>
      <c r="F7" s="364"/>
      <c r="G7" s="38">
        <v>39773</v>
      </c>
      <c r="H7" s="39" t="s">
        <v>317</v>
      </c>
    </row>
    <row r="8" spans="2:8" ht="30.75" thickBot="1">
      <c r="B8" s="40"/>
      <c r="C8" s="365">
        <v>12345</v>
      </c>
      <c r="D8" s="365" t="s">
        <v>315</v>
      </c>
      <c r="E8" s="41"/>
      <c r="F8" s="41" t="s">
        <v>341</v>
      </c>
      <c r="G8" s="42">
        <v>41259</v>
      </c>
      <c r="H8" s="43" t="s">
        <v>342</v>
      </c>
    </row>
  </sheetData>
  <pageMargins left="0.7" right="0.7" top="0.75" bottom="0.75" header="0.3" footer="0.3"/>
  <pageSetup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"/>
  <sheetViews>
    <sheetView showGridLines="0" topLeftCell="A10" workbookViewId="0">
      <selection activeCell="N16" sqref="N16"/>
    </sheetView>
  </sheetViews>
  <sheetFormatPr defaultColWidth="9.140625" defaultRowHeight="12.75"/>
  <cols>
    <col min="1" max="1" width="4.7109375" style="308" customWidth="1"/>
    <col min="2" max="2" width="6.7109375" style="308" customWidth="1"/>
    <col min="3" max="3" width="5.140625" style="308" customWidth="1"/>
    <col min="4" max="4" width="18.42578125" style="308" customWidth="1"/>
    <col min="5" max="5" width="14.140625" style="308" customWidth="1"/>
    <col min="6" max="6" width="9.140625" style="308" customWidth="1"/>
    <col min="7" max="7" width="14.140625" style="308" customWidth="1"/>
    <col min="8" max="8" width="9.140625" style="308" customWidth="1"/>
    <col min="9" max="9" width="14.140625" style="308" customWidth="1"/>
    <col min="10" max="10" width="9.140625" style="308" customWidth="1"/>
    <col min="11" max="11" width="14.140625" style="308" customWidth="1"/>
    <col min="12" max="12" width="9.140625" style="308" customWidth="1"/>
    <col min="13" max="13" width="4" style="308" customWidth="1"/>
    <col min="14" max="256" width="9.140625" style="308"/>
    <col min="257" max="257" width="4.7109375" style="308" customWidth="1"/>
    <col min="258" max="258" width="6.7109375" style="308" customWidth="1"/>
    <col min="259" max="259" width="5.140625" style="308" customWidth="1"/>
    <col min="260" max="260" width="18.42578125" style="308" customWidth="1"/>
    <col min="261" max="261" width="14.140625" style="308" customWidth="1"/>
    <col min="262" max="262" width="9.140625" style="308" customWidth="1"/>
    <col min="263" max="263" width="14.140625" style="308" customWidth="1"/>
    <col min="264" max="264" width="9.140625" style="308" customWidth="1"/>
    <col min="265" max="265" width="14.140625" style="308" customWidth="1"/>
    <col min="266" max="266" width="9.140625" style="308" customWidth="1"/>
    <col min="267" max="267" width="14.140625" style="308" customWidth="1"/>
    <col min="268" max="268" width="9.140625" style="308" customWidth="1"/>
    <col min="269" max="269" width="4" style="308" customWidth="1"/>
    <col min="270" max="512" width="9.140625" style="308"/>
    <col min="513" max="513" width="4.7109375" style="308" customWidth="1"/>
    <col min="514" max="514" width="6.7109375" style="308" customWidth="1"/>
    <col min="515" max="515" width="5.140625" style="308" customWidth="1"/>
    <col min="516" max="516" width="18.42578125" style="308" customWidth="1"/>
    <col min="517" max="517" width="14.140625" style="308" customWidth="1"/>
    <col min="518" max="518" width="9.140625" style="308" customWidth="1"/>
    <col min="519" max="519" width="14.140625" style="308" customWidth="1"/>
    <col min="520" max="520" width="9.140625" style="308" customWidth="1"/>
    <col min="521" max="521" width="14.140625" style="308" customWidth="1"/>
    <col min="522" max="522" width="9.140625" style="308" customWidth="1"/>
    <col min="523" max="523" width="14.140625" style="308" customWidth="1"/>
    <col min="524" max="524" width="9.140625" style="308" customWidth="1"/>
    <col min="525" max="525" width="4" style="308" customWidth="1"/>
    <col min="526" max="768" width="9.140625" style="308"/>
    <col min="769" max="769" width="4.7109375" style="308" customWidth="1"/>
    <col min="770" max="770" width="6.7109375" style="308" customWidth="1"/>
    <col min="771" max="771" width="5.140625" style="308" customWidth="1"/>
    <col min="772" max="772" width="18.42578125" style="308" customWidth="1"/>
    <col min="773" max="773" width="14.140625" style="308" customWidth="1"/>
    <col min="774" max="774" width="9.140625" style="308" customWidth="1"/>
    <col min="775" max="775" width="14.140625" style="308" customWidth="1"/>
    <col min="776" max="776" width="9.140625" style="308" customWidth="1"/>
    <col min="777" max="777" width="14.140625" style="308" customWidth="1"/>
    <col min="778" max="778" width="9.140625" style="308" customWidth="1"/>
    <col min="779" max="779" width="14.140625" style="308" customWidth="1"/>
    <col min="780" max="780" width="9.140625" style="308" customWidth="1"/>
    <col min="781" max="781" width="4" style="308" customWidth="1"/>
    <col min="782" max="1024" width="9.140625" style="308"/>
    <col min="1025" max="1025" width="4.7109375" style="308" customWidth="1"/>
    <col min="1026" max="1026" width="6.7109375" style="308" customWidth="1"/>
    <col min="1027" max="1027" width="5.140625" style="308" customWidth="1"/>
    <col min="1028" max="1028" width="18.42578125" style="308" customWidth="1"/>
    <col min="1029" max="1029" width="14.140625" style="308" customWidth="1"/>
    <col min="1030" max="1030" width="9.140625" style="308" customWidth="1"/>
    <col min="1031" max="1031" width="14.140625" style="308" customWidth="1"/>
    <col min="1032" max="1032" width="9.140625" style="308" customWidth="1"/>
    <col min="1033" max="1033" width="14.140625" style="308" customWidth="1"/>
    <col min="1034" max="1034" width="9.140625" style="308" customWidth="1"/>
    <col min="1035" max="1035" width="14.140625" style="308" customWidth="1"/>
    <col min="1036" max="1036" width="9.140625" style="308" customWidth="1"/>
    <col min="1037" max="1037" width="4" style="308" customWidth="1"/>
    <col min="1038" max="1280" width="9.140625" style="308"/>
    <col min="1281" max="1281" width="4.7109375" style="308" customWidth="1"/>
    <col min="1282" max="1282" width="6.7109375" style="308" customWidth="1"/>
    <col min="1283" max="1283" width="5.140625" style="308" customWidth="1"/>
    <col min="1284" max="1284" width="18.42578125" style="308" customWidth="1"/>
    <col min="1285" max="1285" width="14.140625" style="308" customWidth="1"/>
    <col min="1286" max="1286" width="9.140625" style="308" customWidth="1"/>
    <col min="1287" max="1287" width="14.140625" style="308" customWidth="1"/>
    <col min="1288" max="1288" width="9.140625" style="308" customWidth="1"/>
    <col min="1289" max="1289" width="14.140625" style="308" customWidth="1"/>
    <col min="1290" max="1290" width="9.140625" style="308" customWidth="1"/>
    <col min="1291" max="1291" width="14.140625" style="308" customWidth="1"/>
    <col min="1292" max="1292" width="9.140625" style="308" customWidth="1"/>
    <col min="1293" max="1293" width="4" style="308" customWidth="1"/>
    <col min="1294" max="1536" width="9.140625" style="308"/>
    <col min="1537" max="1537" width="4.7109375" style="308" customWidth="1"/>
    <col min="1538" max="1538" width="6.7109375" style="308" customWidth="1"/>
    <col min="1539" max="1539" width="5.140625" style="308" customWidth="1"/>
    <col min="1540" max="1540" width="18.42578125" style="308" customWidth="1"/>
    <col min="1541" max="1541" width="14.140625" style="308" customWidth="1"/>
    <col min="1542" max="1542" width="9.140625" style="308" customWidth="1"/>
    <col min="1543" max="1543" width="14.140625" style="308" customWidth="1"/>
    <col min="1544" max="1544" width="9.140625" style="308" customWidth="1"/>
    <col min="1545" max="1545" width="14.140625" style="308" customWidth="1"/>
    <col min="1546" max="1546" width="9.140625" style="308" customWidth="1"/>
    <col min="1547" max="1547" width="14.140625" style="308" customWidth="1"/>
    <col min="1548" max="1548" width="9.140625" style="308" customWidth="1"/>
    <col min="1549" max="1549" width="4" style="308" customWidth="1"/>
    <col min="1550" max="1792" width="9.140625" style="308"/>
    <col min="1793" max="1793" width="4.7109375" style="308" customWidth="1"/>
    <col min="1794" max="1794" width="6.7109375" style="308" customWidth="1"/>
    <col min="1795" max="1795" width="5.140625" style="308" customWidth="1"/>
    <col min="1796" max="1796" width="18.42578125" style="308" customWidth="1"/>
    <col min="1797" max="1797" width="14.140625" style="308" customWidth="1"/>
    <col min="1798" max="1798" width="9.140625" style="308" customWidth="1"/>
    <col min="1799" max="1799" width="14.140625" style="308" customWidth="1"/>
    <col min="1800" max="1800" width="9.140625" style="308" customWidth="1"/>
    <col min="1801" max="1801" width="14.140625" style="308" customWidth="1"/>
    <col min="1802" max="1802" width="9.140625" style="308" customWidth="1"/>
    <col min="1803" max="1803" width="14.140625" style="308" customWidth="1"/>
    <col min="1804" max="1804" width="9.140625" style="308" customWidth="1"/>
    <col min="1805" max="1805" width="4" style="308" customWidth="1"/>
    <col min="1806" max="2048" width="9.140625" style="308"/>
    <col min="2049" max="2049" width="4.7109375" style="308" customWidth="1"/>
    <col min="2050" max="2050" width="6.7109375" style="308" customWidth="1"/>
    <col min="2051" max="2051" width="5.140625" style="308" customWidth="1"/>
    <col min="2052" max="2052" width="18.42578125" style="308" customWidth="1"/>
    <col min="2053" max="2053" width="14.140625" style="308" customWidth="1"/>
    <col min="2054" max="2054" width="9.140625" style="308" customWidth="1"/>
    <col min="2055" max="2055" width="14.140625" style="308" customWidth="1"/>
    <col min="2056" max="2056" width="9.140625" style="308" customWidth="1"/>
    <col min="2057" max="2057" width="14.140625" style="308" customWidth="1"/>
    <col min="2058" max="2058" width="9.140625" style="308" customWidth="1"/>
    <col min="2059" max="2059" width="14.140625" style="308" customWidth="1"/>
    <col min="2060" max="2060" width="9.140625" style="308" customWidth="1"/>
    <col min="2061" max="2061" width="4" style="308" customWidth="1"/>
    <col min="2062" max="2304" width="9.140625" style="308"/>
    <col min="2305" max="2305" width="4.7109375" style="308" customWidth="1"/>
    <col min="2306" max="2306" width="6.7109375" style="308" customWidth="1"/>
    <col min="2307" max="2307" width="5.140625" style="308" customWidth="1"/>
    <col min="2308" max="2308" width="18.42578125" style="308" customWidth="1"/>
    <col min="2309" max="2309" width="14.140625" style="308" customWidth="1"/>
    <col min="2310" max="2310" width="9.140625" style="308" customWidth="1"/>
    <col min="2311" max="2311" width="14.140625" style="308" customWidth="1"/>
    <col min="2312" max="2312" width="9.140625" style="308" customWidth="1"/>
    <col min="2313" max="2313" width="14.140625" style="308" customWidth="1"/>
    <col min="2314" max="2314" width="9.140625" style="308" customWidth="1"/>
    <col min="2315" max="2315" width="14.140625" style="308" customWidth="1"/>
    <col min="2316" max="2316" width="9.140625" style="308" customWidth="1"/>
    <col min="2317" max="2317" width="4" style="308" customWidth="1"/>
    <col min="2318" max="2560" width="9.140625" style="308"/>
    <col min="2561" max="2561" width="4.7109375" style="308" customWidth="1"/>
    <col min="2562" max="2562" width="6.7109375" style="308" customWidth="1"/>
    <col min="2563" max="2563" width="5.140625" style="308" customWidth="1"/>
    <col min="2564" max="2564" width="18.42578125" style="308" customWidth="1"/>
    <col min="2565" max="2565" width="14.140625" style="308" customWidth="1"/>
    <col min="2566" max="2566" width="9.140625" style="308" customWidth="1"/>
    <col min="2567" max="2567" width="14.140625" style="308" customWidth="1"/>
    <col min="2568" max="2568" width="9.140625" style="308" customWidth="1"/>
    <col min="2569" max="2569" width="14.140625" style="308" customWidth="1"/>
    <col min="2570" max="2570" width="9.140625" style="308" customWidth="1"/>
    <col min="2571" max="2571" width="14.140625" style="308" customWidth="1"/>
    <col min="2572" max="2572" width="9.140625" style="308" customWidth="1"/>
    <col min="2573" max="2573" width="4" style="308" customWidth="1"/>
    <col min="2574" max="2816" width="9.140625" style="308"/>
    <col min="2817" max="2817" width="4.7109375" style="308" customWidth="1"/>
    <col min="2818" max="2818" width="6.7109375" style="308" customWidth="1"/>
    <col min="2819" max="2819" width="5.140625" style="308" customWidth="1"/>
    <col min="2820" max="2820" width="18.42578125" style="308" customWidth="1"/>
    <col min="2821" max="2821" width="14.140625" style="308" customWidth="1"/>
    <col min="2822" max="2822" width="9.140625" style="308" customWidth="1"/>
    <col min="2823" max="2823" width="14.140625" style="308" customWidth="1"/>
    <col min="2824" max="2824" width="9.140625" style="308" customWidth="1"/>
    <col min="2825" max="2825" width="14.140625" style="308" customWidth="1"/>
    <col min="2826" max="2826" width="9.140625" style="308" customWidth="1"/>
    <col min="2827" max="2827" width="14.140625" style="308" customWidth="1"/>
    <col min="2828" max="2828" width="9.140625" style="308" customWidth="1"/>
    <col min="2829" max="2829" width="4" style="308" customWidth="1"/>
    <col min="2830" max="3072" width="9.140625" style="308"/>
    <col min="3073" max="3073" width="4.7109375" style="308" customWidth="1"/>
    <col min="3074" max="3074" width="6.7109375" style="308" customWidth="1"/>
    <col min="3075" max="3075" width="5.140625" style="308" customWidth="1"/>
    <col min="3076" max="3076" width="18.42578125" style="308" customWidth="1"/>
    <col min="3077" max="3077" width="14.140625" style="308" customWidth="1"/>
    <col min="3078" max="3078" width="9.140625" style="308" customWidth="1"/>
    <col min="3079" max="3079" width="14.140625" style="308" customWidth="1"/>
    <col min="3080" max="3080" width="9.140625" style="308" customWidth="1"/>
    <col min="3081" max="3081" width="14.140625" style="308" customWidth="1"/>
    <col min="3082" max="3082" width="9.140625" style="308" customWidth="1"/>
    <col min="3083" max="3083" width="14.140625" style="308" customWidth="1"/>
    <col min="3084" max="3084" width="9.140625" style="308" customWidth="1"/>
    <col min="3085" max="3085" width="4" style="308" customWidth="1"/>
    <col min="3086" max="3328" width="9.140625" style="308"/>
    <col min="3329" max="3329" width="4.7109375" style="308" customWidth="1"/>
    <col min="3330" max="3330" width="6.7109375" style="308" customWidth="1"/>
    <col min="3331" max="3331" width="5.140625" style="308" customWidth="1"/>
    <col min="3332" max="3332" width="18.42578125" style="308" customWidth="1"/>
    <col min="3333" max="3333" width="14.140625" style="308" customWidth="1"/>
    <col min="3334" max="3334" width="9.140625" style="308" customWidth="1"/>
    <col min="3335" max="3335" width="14.140625" style="308" customWidth="1"/>
    <col min="3336" max="3336" width="9.140625" style="308" customWidth="1"/>
    <col min="3337" max="3337" width="14.140625" style="308" customWidth="1"/>
    <col min="3338" max="3338" width="9.140625" style="308" customWidth="1"/>
    <col min="3339" max="3339" width="14.140625" style="308" customWidth="1"/>
    <col min="3340" max="3340" width="9.140625" style="308" customWidth="1"/>
    <col min="3341" max="3341" width="4" style="308" customWidth="1"/>
    <col min="3342" max="3584" width="9.140625" style="308"/>
    <col min="3585" max="3585" width="4.7109375" style="308" customWidth="1"/>
    <col min="3586" max="3586" width="6.7109375" style="308" customWidth="1"/>
    <col min="3587" max="3587" width="5.140625" style="308" customWidth="1"/>
    <col min="3588" max="3588" width="18.42578125" style="308" customWidth="1"/>
    <col min="3589" max="3589" width="14.140625" style="308" customWidth="1"/>
    <col min="3590" max="3590" width="9.140625" style="308" customWidth="1"/>
    <col min="3591" max="3591" width="14.140625" style="308" customWidth="1"/>
    <col min="3592" max="3592" width="9.140625" style="308" customWidth="1"/>
    <col min="3593" max="3593" width="14.140625" style="308" customWidth="1"/>
    <col min="3594" max="3594" width="9.140625" style="308" customWidth="1"/>
    <col min="3595" max="3595" width="14.140625" style="308" customWidth="1"/>
    <col min="3596" max="3596" width="9.140625" style="308" customWidth="1"/>
    <col min="3597" max="3597" width="4" style="308" customWidth="1"/>
    <col min="3598" max="3840" width="9.140625" style="308"/>
    <col min="3841" max="3841" width="4.7109375" style="308" customWidth="1"/>
    <col min="3842" max="3842" width="6.7109375" style="308" customWidth="1"/>
    <col min="3843" max="3843" width="5.140625" style="308" customWidth="1"/>
    <col min="3844" max="3844" width="18.42578125" style="308" customWidth="1"/>
    <col min="3845" max="3845" width="14.140625" style="308" customWidth="1"/>
    <col min="3846" max="3846" width="9.140625" style="308" customWidth="1"/>
    <col min="3847" max="3847" width="14.140625" style="308" customWidth="1"/>
    <col min="3848" max="3848" width="9.140625" style="308" customWidth="1"/>
    <col min="3849" max="3849" width="14.140625" style="308" customWidth="1"/>
    <col min="3850" max="3850" width="9.140625" style="308" customWidth="1"/>
    <col min="3851" max="3851" width="14.140625" style="308" customWidth="1"/>
    <col min="3852" max="3852" width="9.140625" style="308" customWidth="1"/>
    <col min="3853" max="3853" width="4" style="308" customWidth="1"/>
    <col min="3854" max="4096" width="9.140625" style="308"/>
    <col min="4097" max="4097" width="4.7109375" style="308" customWidth="1"/>
    <col min="4098" max="4098" width="6.7109375" style="308" customWidth="1"/>
    <col min="4099" max="4099" width="5.140625" style="308" customWidth="1"/>
    <col min="4100" max="4100" width="18.42578125" style="308" customWidth="1"/>
    <col min="4101" max="4101" width="14.140625" style="308" customWidth="1"/>
    <col min="4102" max="4102" width="9.140625" style="308" customWidth="1"/>
    <col min="4103" max="4103" width="14.140625" style="308" customWidth="1"/>
    <col min="4104" max="4104" width="9.140625" style="308" customWidth="1"/>
    <col min="4105" max="4105" width="14.140625" style="308" customWidth="1"/>
    <col min="4106" max="4106" width="9.140625" style="308" customWidth="1"/>
    <col min="4107" max="4107" width="14.140625" style="308" customWidth="1"/>
    <col min="4108" max="4108" width="9.140625" style="308" customWidth="1"/>
    <col min="4109" max="4109" width="4" style="308" customWidth="1"/>
    <col min="4110" max="4352" width="9.140625" style="308"/>
    <col min="4353" max="4353" width="4.7109375" style="308" customWidth="1"/>
    <col min="4354" max="4354" width="6.7109375" style="308" customWidth="1"/>
    <col min="4355" max="4355" width="5.140625" style="308" customWidth="1"/>
    <col min="4356" max="4356" width="18.42578125" style="308" customWidth="1"/>
    <col min="4357" max="4357" width="14.140625" style="308" customWidth="1"/>
    <col min="4358" max="4358" width="9.140625" style="308" customWidth="1"/>
    <col min="4359" max="4359" width="14.140625" style="308" customWidth="1"/>
    <col min="4360" max="4360" width="9.140625" style="308" customWidth="1"/>
    <col min="4361" max="4361" width="14.140625" style="308" customWidth="1"/>
    <col min="4362" max="4362" width="9.140625" style="308" customWidth="1"/>
    <col min="4363" max="4363" width="14.140625" style="308" customWidth="1"/>
    <col min="4364" max="4364" width="9.140625" style="308" customWidth="1"/>
    <col min="4365" max="4365" width="4" style="308" customWidth="1"/>
    <col min="4366" max="4608" width="9.140625" style="308"/>
    <col min="4609" max="4609" width="4.7109375" style="308" customWidth="1"/>
    <col min="4610" max="4610" width="6.7109375" style="308" customWidth="1"/>
    <col min="4611" max="4611" width="5.140625" style="308" customWidth="1"/>
    <col min="4612" max="4612" width="18.42578125" style="308" customWidth="1"/>
    <col min="4613" max="4613" width="14.140625" style="308" customWidth="1"/>
    <col min="4614" max="4614" width="9.140625" style="308" customWidth="1"/>
    <col min="4615" max="4615" width="14.140625" style="308" customWidth="1"/>
    <col min="4616" max="4616" width="9.140625" style="308" customWidth="1"/>
    <col min="4617" max="4617" width="14.140625" style="308" customWidth="1"/>
    <col min="4618" max="4618" width="9.140625" style="308" customWidth="1"/>
    <col min="4619" max="4619" width="14.140625" style="308" customWidth="1"/>
    <col min="4620" max="4620" width="9.140625" style="308" customWidth="1"/>
    <col min="4621" max="4621" width="4" style="308" customWidth="1"/>
    <col min="4622" max="4864" width="9.140625" style="308"/>
    <col min="4865" max="4865" width="4.7109375" style="308" customWidth="1"/>
    <col min="4866" max="4866" width="6.7109375" style="308" customWidth="1"/>
    <col min="4867" max="4867" width="5.140625" style="308" customWidth="1"/>
    <col min="4868" max="4868" width="18.42578125" style="308" customWidth="1"/>
    <col min="4869" max="4869" width="14.140625" style="308" customWidth="1"/>
    <col min="4870" max="4870" width="9.140625" style="308" customWidth="1"/>
    <col min="4871" max="4871" width="14.140625" style="308" customWidth="1"/>
    <col min="4872" max="4872" width="9.140625" style="308" customWidth="1"/>
    <col min="4873" max="4873" width="14.140625" style="308" customWidth="1"/>
    <col min="4874" max="4874" width="9.140625" style="308" customWidth="1"/>
    <col min="4875" max="4875" width="14.140625" style="308" customWidth="1"/>
    <col min="4876" max="4876" width="9.140625" style="308" customWidth="1"/>
    <col min="4877" max="4877" width="4" style="308" customWidth="1"/>
    <col min="4878" max="5120" width="9.140625" style="308"/>
    <col min="5121" max="5121" width="4.7109375" style="308" customWidth="1"/>
    <col min="5122" max="5122" width="6.7109375" style="308" customWidth="1"/>
    <col min="5123" max="5123" width="5.140625" style="308" customWidth="1"/>
    <col min="5124" max="5124" width="18.42578125" style="308" customWidth="1"/>
    <col min="5125" max="5125" width="14.140625" style="308" customWidth="1"/>
    <col min="5126" max="5126" width="9.140625" style="308" customWidth="1"/>
    <col min="5127" max="5127" width="14.140625" style="308" customWidth="1"/>
    <col min="5128" max="5128" width="9.140625" style="308" customWidth="1"/>
    <col min="5129" max="5129" width="14.140625" style="308" customWidth="1"/>
    <col min="5130" max="5130" width="9.140625" style="308" customWidth="1"/>
    <col min="5131" max="5131" width="14.140625" style="308" customWidth="1"/>
    <col min="5132" max="5132" width="9.140625" style="308" customWidth="1"/>
    <col min="5133" max="5133" width="4" style="308" customWidth="1"/>
    <col min="5134" max="5376" width="9.140625" style="308"/>
    <col min="5377" max="5377" width="4.7109375" style="308" customWidth="1"/>
    <col min="5378" max="5378" width="6.7109375" style="308" customWidth="1"/>
    <col min="5379" max="5379" width="5.140625" style="308" customWidth="1"/>
    <col min="5380" max="5380" width="18.42578125" style="308" customWidth="1"/>
    <col min="5381" max="5381" width="14.140625" style="308" customWidth="1"/>
    <col min="5382" max="5382" width="9.140625" style="308" customWidth="1"/>
    <col min="5383" max="5383" width="14.140625" style="308" customWidth="1"/>
    <col min="5384" max="5384" width="9.140625" style="308" customWidth="1"/>
    <col min="5385" max="5385" width="14.140625" style="308" customWidth="1"/>
    <col min="5386" max="5386" width="9.140625" style="308" customWidth="1"/>
    <col min="5387" max="5387" width="14.140625" style="308" customWidth="1"/>
    <col min="5388" max="5388" width="9.140625" style="308" customWidth="1"/>
    <col min="5389" max="5389" width="4" style="308" customWidth="1"/>
    <col min="5390" max="5632" width="9.140625" style="308"/>
    <col min="5633" max="5633" width="4.7109375" style="308" customWidth="1"/>
    <col min="5634" max="5634" width="6.7109375" style="308" customWidth="1"/>
    <col min="5635" max="5635" width="5.140625" style="308" customWidth="1"/>
    <col min="5636" max="5636" width="18.42578125" style="308" customWidth="1"/>
    <col min="5637" max="5637" width="14.140625" style="308" customWidth="1"/>
    <col min="5638" max="5638" width="9.140625" style="308" customWidth="1"/>
    <col min="5639" max="5639" width="14.140625" style="308" customWidth="1"/>
    <col min="5640" max="5640" width="9.140625" style="308" customWidth="1"/>
    <col min="5641" max="5641" width="14.140625" style="308" customWidth="1"/>
    <col min="5642" max="5642" width="9.140625" style="308" customWidth="1"/>
    <col min="5643" max="5643" width="14.140625" style="308" customWidth="1"/>
    <col min="5644" max="5644" width="9.140625" style="308" customWidth="1"/>
    <col min="5645" max="5645" width="4" style="308" customWidth="1"/>
    <col min="5646" max="5888" width="9.140625" style="308"/>
    <col min="5889" max="5889" width="4.7109375" style="308" customWidth="1"/>
    <col min="5890" max="5890" width="6.7109375" style="308" customWidth="1"/>
    <col min="5891" max="5891" width="5.140625" style="308" customWidth="1"/>
    <col min="5892" max="5892" width="18.42578125" style="308" customWidth="1"/>
    <col min="5893" max="5893" width="14.140625" style="308" customWidth="1"/>
    <col min="5894" max="5894" width="9.140625" style="308" customWidth="1"/>
    <col min="5895" max="5895" width="14.140625" style="308" customWidth="1"/>
    <col min="5896" max="5896" width="9.140625" style="308" customWidth="1"/>
    <col min="5897" max="5897" width="14.140625" style="308" customWidth="1"/>
    <col min="5898" max="5898" width="9.140625" style="308" customWidth="1"/>
    <col min="5899" max="5899" width="14.140625" style="308" customWidth="1"/>
    <col min="5900" max="5900" width="9.140625" style="308" customWidth="1"/>
    <col min="5901" max="5901" width="4" style="308" customWidth="1"/>
    <col min="5902" max="6144" width="9.140625" style="308"/>
    <col min="6145" max="6145" width="4.7109375" style="308" customWidth="1"/>
    <col min="6146" max="6146" width="6.7109375" style="308" customWidth="1"/>
    <col min="6147" max="6147" width="5.140625" style="308" customWidth="1"/>
    <col min="6148" max="6148" width="18.42578125" style="308" customWidth="1"/>
    <col min="6149" max="6149" width="14.140625" style="308" customWidth="1"/>
    <col min="6150" max="6150" width="9.140625" style="308" customWidth="1"/>
    <col min="6151" max="6151" width="14.140625" style="308" customWidth="1"/>
    <col min="6152" max="6152" width="9.140625" style="308" customWidth="1"/>
    <col min="6153" max="6153" width="14.140625" style="308" customWidth="1"/>
    <col min="6154" max="6154" width="9.140625" style="308" customWidth="1"/>
    <col min="6155" max="6155" width="14.140625" style="308" customWidth="1"/>
    <col min="6156" max="6156" width="9.140625" style="308" customWidth="1"/>
    <col min="6157" max="6157" width="4" style="308" customWidth="1"/>
    <col min="6158" max="6400" width="9.140625" style="308"/>
    <col min="6401" max="6401" width="4.7109375" style="308" customWidth="1"/>
    <col min="6402" max="6402" width="6.7109375" style="308" customWidth="1"/>
    <col min="6403" max="6403" width="5.140625" style="308" customWidth="1"/>
    <col min="6404" max="6404" width="18.42578125" style="308" customWidth="1"/>
    <col min="6405" max="6405" width="14.140625" style="308" customWidth="1"/>
    <col min="6406" max="6406" width="9.140625" style="308" customWidth="1"/>
    <col min="6407" max="6407" width="14.140625" style="308" customWidth="1"/>
    <col min="6408" max="6408" width="9.140625" style="308" customWidth="1"/>
    <col min="6409" max="6409" width="14.140625" style="308" customWidth="1"/>
    <col min="6410" max="6410" width="9.140625" style="308" customWidth="1"/>
    <col min="6411" max="6411" width="14.140625" style="308" customWidth="1"/>
    <col min="6412" max="6412" width="9.140625" style="308" customWidth="1"/>
    <col min="6413" max="6413" width="4" style="308" customWidth="1"/>
    <col min="6414" max="6656" width="9.140625" style="308"/>
    <col min="6657" max="6657" width="4.7109375" style="308" customWidth="1"/>
    <col min="6658" max="6658" width="6.7109375" style="308" customWidth="1"/>
    <col min="6659" max="6659" width="5.140625" style="308" customWidth="1"/>
    <col min="6660" max="6660" width="18.42578125" style="308" customWidth="1"/>
    <col min="6661" max="6661" width="14.140625" style="308" customWidth="1"/>
    <col min="6662" max="6662" width="9.140625" style="308" customWidth="1"/>
    <col min="6663" max="6663" width="14.140625" style="308" customWidth="1"/>
    <col min="6664" max="6664" width="9.140625" style="308" customWidth="1"/>
    <col min="6665" max="6665" width="14.140625" style="308" customWidth="1"/>
    <col min="6666" max="6666" width="9.140625" style="308" customWidth="1"/>
    <col min="6667" max="6667" width="14.140625" style="308" customWidth="1"/>
    <col min="6668" max="6668" width="9.140625" style="308" customWidth="1"/>
    <col min="6669" max="6669" width="4" style="308" customWidth="1"/>
    <col min="6670" max="6912" width="9.140625" style="308"/>
    <col min="6913" max="6913" width="4.7109375" style="308" customWidth="1"/>
    <col min="6914" max="6914" width="6.7109375" style="308" customWidth="1"/>
    <col min="6915" max="6915" width="5.140625" style="308" customWidth="1"/>
    <col min="6916" max="6916" width="18.42578125" style="308" customWidth="1"/>
    <col min="6917" max="6917" width="14.140625" style="308" customWidth="1"/>
    <col min="6918" max="6918" width="9.140625" style="308" customWidth="1"/>
    <col min="6919" max="6919" width="14.140625" style="308" customWidth="1"/>
    <col min="6920" max="6920" width="9.140625" style="308" customWidth="1"/>
    <col min="6921" max="6921" width="14.140625" style="308" customWidth="1"/>
    <col min="6922" max="6922" width="9.140625" style="308" customWidth="1"/>
    <col min="6923" max="6923" width="14.140625" style="308" customWidth="1"/>
    <col min="6924" max="6924" width="9.140625" style="308" customWidth="1"/>
    <col min="6925" max="6925" width="4" style="308" customWidth="1"/>
    <col min="6926" max="7168" width="9.140625" style="308"/>
    <col min="7169" max="7169" width="4.7109375" style="308" customWidth="1"/>
    <col min="7170" max="7170" width="6.7109375" style="308" customWidth="1"/>
    <col min="7171" max="7171" width="5.140625" style="308" customWidth="1"/>
    <col min="7172" max="7172" width="18.42578125" style="308" customWidth="1"/>
    <col min="7173" max="7173" width="14.140625" style="308" customWidth="1"/>
    <col min="7174" max="7174" width="9.140625" style="308" customWidth="1"/>
    <col min="7175" max="7175" width="14.140625" style="308" customWidth="1"/>
    <col min="7176" max="7176" width="9.140625" style="308" customWidth="1"/>
    <col min="7177" max="7177" width="14.140625" style="308" customWidth="1"/>
    <col min="7178" max="7178" width="9.140625" style="308" customWidth="1"/>
    <col min="7179" max="7179" width="14.140625" style="308" customWidth="1"/>
    <col min="7180" max="7180" width="9.140625" style="308" customWidth="1"/>
    <col min="7181" max="7181" width="4" style="308" customWidth="1"/>
    <col min="7182" max="7424" width="9.140625" style="308"/>
    <col min="7425" max="7425" width="4.7109375" style="308" customWidth="1"/>
    <col min="7426" max="7426" width="6.7109375" style="308" customWidth="1"/>
    <col min="7427" max="7427" width="5.140625" style="308" customWidth="1"/>
    <col min="7428" max="7428" width="18.42578125" style="308" customWidth="1"/>
    <col min="7429" max="7429" width="14.140625" style="308" customWidth="1"/>
    <col min="7430" max="7430" width="9.140625" style="308" customWidth="1"/>
    <col min="7431" max="7431" width="14.140625" style="308" customWidth="1"/>
    <col min="7432" max="7432" width="9.140625" style="308" customWidth="1"/>
    <col min="7433" max="7433" width="14.140625" style="308" customWidth="1"/>
    <col min="7434" max="7434" width="9.140625" style="308" customWidth="1"/>
    <col min="7435" max="7435" width="14.140625" style="308" customWidth="1"/>
    <col min="7436" max="7436" width="9.140625" style="308" customWidth="1"/>
    <col min="7437" max="7437" width="4" style="308" customWidth="1"/>
    <col min="7438" max="7680" width="9.140625" style="308"/>
    <col min="7681" max="7681" width="4.7109375" style="308" customWidth="1"/>
    <col min="7682" max="7682" width="6.7109375" style="308" customWidth="1"/>
    <col min="7683" max="7683" width="5.140625" style="308" customWidth="1"/>
    <col min="7684" max="7684" width="18.42578125" style="308" customWidth="1"/>
    <col min="7685" max="7685" width="14.140625" style="308" customWidth="1"/>
    <col min="7686" max="7686" width="9.140625" style="308" customWidth="1"/>
    <col min="7687" max="7687" width="14.140625" style="308" customWidth="1"/>
    <col min="7688" max="7688" width="9.140625" style="308" customWidth="1"/>
    <col min="7689" max="7689" width="14.140625" style="308" customWidth="1"/>
    <col min="7690" max="7690" width="9.140625" style="308" customWidth="1"/>
    <col min="7691" max="7691" width="14.140625" style="308" customWidth="1"/>
    <col min="7692" max="7692" width="9.140625" style="308" customWidth="1"/>
    <col min="7693" max="7693" width="4" style="308" customWidth="1"/>
    <col min="7694" max="7936" width="9.140625" style="308"/>
    <col min="7937" max="7937" width="4.7109375" style="308" customWidth="1"/>
    <col min="7938" max="7938" width="6.7109375" style="308" customWidth="1"/>
    <col min="7939" max="7939" width="5.140625" style="308" customWidth="1"/>
    <col min="7940" max="7940" width="18.42578125" style="308" customWidth="1"/>
    <col min="7941" max="7941" width="14.140625" style="308" customWidth="1"/>
    <col min="7942" max="7942" width="9.140625" style="308" customWidth="1"/>
    <col min="7943" max="7943" width="14.140625" style="308" customWidth="1"/>
    <col min="7944" max="7944" width="9.140625" style="308" customWidth="1"/>
    <col min="7945" max="7945" width="14.140625" style="308" customWidth="1"/>
    <col min="7946" max="7946" width="9.140625" style="308" customWidth="1"/>
    <col min="7947" max="7947" width="14.140625" style="308" customWidth="1"/>
    <col min="7948" max="7948" width="9.140625" style="308" customWidth="1"/>
    <col min="7949" max="7949" width="4" style="308" customWidth="1"/>
    <col min="7950" max="8192" width="9.140625" style="308"/>
    <col min="8193" max="8193" width="4.7109375" style="308" customWidth="1"/>
    <col min="8194" max="8194" width="6.7109375" style="308" customWidth="1"/>
    <col min="8195" max="8195" width="5.140625" style="308" customWidth="1"/>
    <col min="8196" max="8196" width="18.42578125" style="308" customWidth="1"/>
    <col min="8197" max="8197" width="14.140625" style="308" customWidth="1"/>
    <col min="8198" max="8198" width="9.140625" style="308" customWidth="1"/>
    <col min="8199" max="8199" width="14.140625" style="308" customWidth="1"/>
    <col min="8200" max="8200" width="9.140625" style="308" customWidth="1"/>
    <col min="8201" max="8201" width="14.140625" style="308" customWidth="1"/>
    <col min="8202" max="8202" width="9.140625" style="308" customWidth="1"/>
    <col min="8203" max="8203" width="14.140625" style="308" customWidth="1"/>
    <col min="8204" max="8204" width="9.140625" style="308" customWidth="1"/>
    <col min="8205" max="8205" width="4" style="308" customWidth="1"/>
    <col min="8206" max="8448" width="9.140625" style="308"/>
    <col min="8449" max="8449" width="4.7109375" style="308" customWidth="1"/>
    <col min="8450" max="8450" width="6.7109375" style="308" customWidth="1"/>
    <col min="8451" max="8451" width="5.140625" style="308" customWidth="1"/>
    <col min="8452" max="8452" width="18.42578125" style="308" customWidth="1"/>
    <col min="8453" max="8453" width="14.140625" style="308" customWidth="1"/>
    <col min="8454" max="8454" width="9.140625" style="308" customWidth="1"/>
    <col min="8455" max="8455" width="14.140625" style="308" customWidth="1"/>
    <col min="8456" max="8456" width="9.140625" style="308" customWidth="1"/>
    <col min="8457" max="8457" width="14.140625" style="308" customWidth="1"/>
    <col min="8458" max="8458" width="9.140625" style="308" customWidth="1"/>
    <col min="8459" max="8459" width="14.140625" style="308" customWidth="1"/>
    <col min="8460" max="8460" width="9.140625" style="308" customWidth="1"/>
    <col min="8461" max="8461" width="4" style="308" customWidth="1"/>
    <col min="8462" max="8704" width="9.140625" style="308"/>
    <col min="8705" max="8705" width="4.7109375" style="308" customWidth="1"/>
    <col min="8706" max="8706" width="6.7109375" style="308" customWidth="1"/>
    <col min="8707" max="8707" width="5.140625" style="308" customWidth="1"/>
    <col min="8708" max="8708" width="18.42578125" style="308" customWidth="1"/>
    <col min="8709" max="8709" width="14.140625" style="308" customWidth="1"/>
    <col min="8710" max="8710" width="9.140625" style="308" customWidth="1"/>
    <col min="8711" max="8711" width="14.140625" style="308" customWidth="1"/>
    <col min="8712" max="8712" width="9.140625" style="308" customWidth="1"/>
    <col min="8713" max="8713" width="14.140625" style="308" customWidth="1"/>
    <col min="8714" max="8714" width="9.140625" style="308" customWidth="1"/>
    <col min="8715" max="8715" width="14.140625" style="308" customWidth="1"/>
    <col min="8716" max="8716" width="9.140625" style="308" customWidth="1"/>
    <col min="8717" max="8717" width="4" style="308" customWidth="1"/>
    <col min="8718" max="8960" width="9.140625" style="308"/>
    <col min="8961" max="8961" width="4.7109375" style="308" customWidth="1"/>
    <col min="8962" max="8962" width="6.7109375" style="308" customWidth="1"/>
    <col min="8963" max="8963" width="5.140625" style="308" customWidth="1"/>
    <col min="8964" max="8964" width="18.42578125" style="308" customWidth="1"/>
    <col min="8965" max="8965" width="14.140625" style="308" customWidth="1"/>
    <col min="8966" max="8966" width="9.140625" style="308" customWidth="1"/>
    <col min="8967" max="8967" width="14.140625" style="308" customWidth="1"/>
    <col min="8968" max="8968" width="9.140625" style="308" customWidth="1"/>
    <col min="8969" max="8969" width="14.140625" style="308" customWidth="1"/>
    <col min="8970" max="8970" width="9.140625" style="308" customWidth="1"/>
    <col min="8971" max="8971" width="14.140625" style="308" customWidth="1"/>
    <col min="8972" max="8972" width="9.140625" style="308" customWidth="1"/>
    <col min="8973" max="8973" width="4" style="308" customWidth="1"/>
    <col min="8974" max="9216" width="9.140625" style="308"/>
    <col min="9217" max="9217" width="4.7109375" style="308" customWidth="1"/>
    <col min="9218" max="9218" width="6.7109375" style="308" customWidth="1"/>
    <col min="9219" max="9219" width="5.140625" style="308" customWidth="1"/>
    <col min="9220" max="9220" width="18.42578125" style="308" customWidth="1"/>
    <col min="9221" max="9221" width="14.140625" style="308" customWidth="1"/>
    <col min="9222" max="9222" width="9.140625" style="308" customWidth="1"/>
    <col min="9223" max="9223" width="14.140625" style="308" customWidth="1"/>
    <col min="9224" max="9224" width="9.140625" style="308" customWidth="1"/>
    <col min="9225" max="9225" width="14.140625" style="308" customWidth="1"/>
    <col min="9226" max="9226" width="9.140625" style="308" customWidth="1"/>
    <col min="9227" max="9227" width="14.140625" style="308" customWidth="1"/>
    <col min="9228" max="9228" width="9.140625" style="308" customWidth="1"/>
    <col min="9229" max="9229" width="4" style="308" customWidth="1"/>
    <col min="9230" max="9472" width="9.140625" style="308"/>
    <col min="9473" max="9473" width="4.7109375" style="308" customWidth="1"/>
    <col min="9474" max="9474" width="6.7109375" style="308" customWidth="1"/>
    <col min="9475" max="9475" width="5.140625" style="308" customWidth="1"/>
    <col min="9476" max="9476" width="18.42578125" style="308" customWidth="1"/>
    <col min="9477" max="9477" width="14.140625" style="308" customWidth="1"/>
    <col min="9478" max="9478" width="9.140625" style="308" customWidth="1"/>
    <col min="9479" max="9479" width="14.140625" style="308" customWidth="1"/>
    <col min="9480" max="9480" width="9.140625" style="308" customWidth="1"/>
    <col min="9481" max="9481" width="14.140625" style="308" customWidth="1"/>
    <col min="9482" max="9482" width="9.140625" style="308" customWidth="1"/>
    <col min="9483" max="9483" width="14.140625" style="308" customWidth="1"/>
    <col min="9484" max="9484" width="9.140625" style="308" customWidth="1"/>
    <col min="9485" max="9485" width="4" style="308" customWidth="1"/>
    <col min="9486" max="9728" width="9.140625" style="308"/>
    <col min="9729" max="9729" width="4.7109375" style="308" customWidth="1"/>
    <col min="9730" max="9730" width="6.7109375" style="308" customWidth="1"/>
    <col min="9731" max="9731" width="5.140625" style="308" customWidth="1"/>
    <col min="9732" max="9732" width="18.42578125" style="308" customWidth="1"/>
    <col min="9733" max="9733" width="14.140625" style="308" customWidth="1"/>
    <col min="9734" max="9734" width="9.140625" style="308" customWidth="1"/>
    <col min="9735" max="9735" width="14.140625" style="308" customWidth="1"/>
    <col min="9736" max="9736" width="9.140625" style="308" customWidth="1"/>
    <col min="9737" max="9737" width="14.140625" style="308" customWidth="1"/>
    <col min="9738" max="9738" width="9.140625" style="308" customWidth="1"/>
    <col min="9739" max="9739" width="14.140625" style="308" customWidth="1"/>
    <col min="9740" max="9740" width="9.140625" style="308" customWidth="1"/>
    <col min="9741" max="9741" width="4" style="308" customWidth="1"/>
    <col min="9742" max="9984" width="9.140625" style="308"/>
    <col min="9985" max="9985" width="4.7109375" style="308" customWidth="1"/>
    <col min="9986" max="9986" width="6.7109375" style="308" customWidth="1"/>
    <col min="9987" max="9987" width="5.140625" style="308" customWidth="1"/>
    <col min="9988" max="9988" width="18.42578125" style="308" customWidth="1"/>
    <col min="9989" max="9989" width="14.140625" style="308" customWidth="1"/>
    <col min="9990" max="9990" width="9.140625" style="308" customWidth="1"/>
    <col min="9991" max="9991" width="14.140625" style="308" customWidth="1"/>
    <col min="9992" max="9992" width="9.140625" style="308" customWidth="1"/>
    <col min="9993" max="9993" width="14.140625" style="308" customWidth="1"/>
    <col min="9994" max="9994" width="9.140625" style="308" customWidth="1"/>
    <col min="9995" max="9995" width="14.140625" style="308" customWidth="1"/>
    <col min="9996" max="9996" width="9.140625" style="308" customWidth="1"/>
    <col min="9997" max="9997" width="4" style="308" customWidth="1"/>
    <col min="9998" max="10240" width="9.140625" style="308"/>
    <col min="10241" max="10241" width="4.7109375" style="308" customWidth="1"/>
    <col min="10242" max="10242" width="6.7109375" style="308" customWidth="1"/>
    <col min="10243" max="10243" width="5.140625" style="308" customWidth="1"/>
    <col min="10244" max="10244" width="18.42578125" style="308" customWidth="1"/>
    <col min="10245" max="10245" width="14.140625" style="308" customWidth="1"/>
    <col min="10246" max="10246" width="9.140625" style="308" customWidth="1"/>
    <col min="10247" max="10247" width="14.140625" style="308" customWidth="1"/>
    <col min="10248" max="10248" width="9.140625" style="308" customWidth="1"/>
    <col min="10249" max="10249" width="14.140625" style="308" customWidth="1"/>
    <col min="10250" max="10250" width="9.140625" style="308" customWidth="1"/>
    <col min="10251" max="10251" width="14.140625" style="308" customWidth="1"/>
    <col min="10252" max="10252" width="9.140625" style="308" customWidth="1"/>
    <col min="10253" max="10253" width="4" style="308" customWidth="1"/>
    <col min="10254" max="10496" width="9.140625" style="308"/>
    <col min="10497" max="10497" width="4.7109375" style="308" customWidth="1"/>
    <col min="10498" max="10498" width="6.7109375" style="308" customWidth="1"/>
    <col min="10499" max="10499" width="5.140625" style="308" customWidth="1"/>
    <col min="10500" max="10500" width="18.42578125" style="308" customWidth="1"/>
    <col min="10501" max="10501" width="14.140625" style="308" customWidth="1"/>
    <col min="10502" max="10502" width="9.140625" style="308" customWidth="1"/>
    <col min="10503" max="10503" width="14.140625" style="308" customWidth="1"/>
    <col min="10504" max="10504" width="9.140625" style="308" customWidth="1"/>
    <col min="10505" max="10505" width="14.140625" style="308" customWidth="1"/>
    <col min="10506" max="10506" width="9.140625" style="308" customWidth="1"/>
    <col min="10507" max="10507" width="14.140625" style="308" customWidth="1"/>
    <col min="10508" max="10508" width="9.140625" style="308" customWidth="1"/>
    <col min="10509" max="10509" width="4" style="308" customWidth="1"/>
    <col min="10510" max="10752" width="9.140625" style="308"/>
    <col min="10753" max="10753" width="4.7109375" style="308" customWidth="1"/>
    <col min="10754" max="10754" width="6.7109375" style="308" customWidth="1"/>
    <col min="10755" max="10755" width="5.140625" style="308" customWidth="1"/>
    <col min="10756" max="10756" width="18.42578125" style="308" customWidth="1"/>
    <col min="10757" max="10757" width="14.140625" style="308" customWidth="1"/>
    <col min="10758" max="10758" width="9.140625" style="308" customWidth="1"/>
    <col min="10759" max="10759" width="14.140625" style="308" customWidth="1"/>
    <col min="10760" max="10760" width="9.140625" style="308" customWidth="1"/>
    <col min="10761" max="10761" width="14.140625" style="308" customWidth="1"/>
    <col min="10762" max="10762" width="9.140625" style="308" customWidth="1"/>
    <col min="10763" max="10763" width="14.140625" style="308" customWidth="1"/>
    <col min="10764" max="10764" width="9.140625" style="308" customWidth="1"/>
    <col min="10765" max="10765" width="4" style="308" customWidth="1"/>
    <col min="10766" max="11008" width="9.140625" style="308"/>
    <col min="11009" max="11009" width="4.7109375" style="308" customWidth="1"/>
    <col min="11010" max="11010" width="6.7109375" style="308" customWidth="1"/>
    <col min="11011" max="11011" width="5.140625" style="308" customWidth="1"/>
    <col min="11012" max="11012" width="18.42578125" style="308" customWidth="1"/>
    <col min="11013" max="11013" width="14.140625" style="308" customWidth="1"/>
    <col min="11014" max="11014" width="9.140625" style="308" customWidth="1"/>
    <col min="11015" max="11015" width="14.140625" style="308" customWidth="1"/>
    <col min="11016" max="11016" width="9.140625" style="308" customWidth="1"/>
    <col min="11017" max="11017" width="14.140625" style="308" customWidth="1"/>
    <col min="11018" max="11018" width="9.140625" style="308" customWidth="1"/>
    <col min="11019" max="11019" width="14.140625" style="308" customWidth="1"/>
    <col min="11020" max="11020" width="9.140625" style="308" customWidth="1"/>
    <col min="11021" max="11021" width="4" style="308" customWidth="1"/>
    <col min="11022" max="11264" width="9.140625" style="308"/>
    <col min="11265" max="11265" width="4.7109375" style="308" customWidth="1"/>
    <col min="11266" max="11266" width="6.7109375" style="308" customWidth="1"/>
    <col min="11267" max="11267" width="5.140625" style="308" customWidth="1"/>
    <col min="11268" max="11268" width="18.42578125" style="308" customWidth="1"/>
    <col min="11269" max="11269" width="14.140625" style="308" customWidth="1"/>
    <col min="11270" max="11270" width="9.140625" style="308" customWidth="1"/>
    <col min="11271" max="11271" width="14.140625" style="308" customWidth="1"/>
    <col min="11272" max="11272" width="9.140625" style="308" customWidth="1"/>
    <col min="11273" max="11273" width="14.140625" style="308" customWidth="1"/>
    <col min="11274" max="11274" width="9.140625" style="308" customWidth="1"/>
    <col min="11275" max="11275" width="14.140625" style="308" customWidth="1"/>
    <col min="11276" max="11276" width="9.140625" style="308" customWidth="1"/>
    <col min="11277" max="11277" width="4" style="308" customWidth="1"/>
    <col min="11278" max="11520" width="9.140625" style="308"/>
    <col min="11521" max="11521" width="4.7109375" style="308" customWidth="1"/>
    <col min="11522" max="11522" width="6.7109375" style="308" customWidth="1"/>
    <col min="11523" max="11523" width="5.140625" style="308" customWidth="1"/>
    <col min="11524" max="11524" width="18.42578125" style="308" customWidth="1"/>
    <col min="11525" max="11525" width="14.140625" style="308" customWidth="1"/>
    <col min="11526" max="11526" width="9.140625" style="308" customWidth="1"/>
    <col min="11527" max="11527" width="14.140625" style="308" customWidth="1"/>
    <col min="11528" max="11528" width="9.140625" style="308" customWidth="1"/>
    <col min="11529" max="11529" width="14.140625" style="308" customWidth="1"/>
    <col min="11530" max="11530" width="9.140625" style="308" customWidth="1"/>
    <col min="11531" max="11531" width="14.140625" style="308" customWidth="1"/>
    <col min="11532" max="11532" width="9.140625" style="308" customWidth="1"/>
    <col min="11533" max="11533" width="4" style="308" customWidth="1"/>
    <col min="11534" max="11776" width="9.140625" style="308"/>
    <col min="11777" max="11777" width="4.7109375" style="308" customWidth="1"/>
    <col min="11778" max="11778" width="6.7109375" style="308" customWidth="1"/>
    <col min="11779" max="11779" width="5.140625" style="308" customWidth="1"/>
    <col min="11780" max="11780" width="18.42578125" style="308" customWidth="1"/>
    <col min="11781" max="11781" width="14.140625" style="308" customWidth="1"/>
    <col min="11782" max="11782" width="9.140625" style="308" customWidth="1"/>
    <col min="11783" max="11783" width="14.140625" style="308" customWidth="1"/>
    <col min="11784" max="11784" width="9.140625" style="308" customWidth="1"/>
    <col min="11785" max="11785" width="14.140625" style="308" customWidth="1"/>
    <col min="11786" max="11786" width="9.140625" style="308" customWidth="1"/>
    <col min="11787" max="11787" width="14.140625" style="308" customWidth="1"/>
    <col min="11788" max="11788" width="9.140625" style="308" customWidth="1"/>
    <col min="11789" max="11789" width="4" style="308" customWidth="1"/>
    <col min="11790" max="12032" width="9.140625" style="308"/>
    <col min="12033" max="12033" width="4.7109375" style="308" customWidth="1"/>
    <col min="12034" max="12034" width="6.7109375" style="308" customWidth="1"/>
    <col min="12035" max="12035" width="5.140625" style="308" customWidth="1"/>
    <col min="12036" max="12036" width="18.42578125" style="308" customWidth="1"/>
    <col min="12037" max="12037" width="14.140625" style="308" customWidth="1"/>
    <col min="12038" max="12038" width="9.140625" style="308" customWidth="1"/>
    <col min="12039" max="12039" width="14.140625" style="308" customWidth="1"/>
    <col min="12040" max="12040" width="9.140625" style="308" customWidth="1"/>
    <col min="12041" max="12041" width="14.140625" style="308" customWidth="1"/>
    <col min="12042" max="12042" width="9.140625" style="308" customWidth="1"/>
    <col min="12043" max="12043" width="14.140625" style="308" customWidth="1"/>
    <col min="12044" max="12044" width="9.140625" style="308" customWidth="1"/>
    <col min="12045" max="12045" width="4" style="308" customWidth="1"/>
    <col min="12046" max="12288" width="9.140625" style="308"/>
    <col min="12289" max="12289" width="4.7109375" style="308" customWidth="1"/>
    <col min="12290" max="12290" width="6.7109375" style="308" customWidth="1"/>
    <col min="12291" max="12291" width="5.140625" style="308" customWidth="1"/>
    <col min="12292" max="12292" width="18.42578125" style="308" customWidth="1"/>
    <col min="12293" max="12293" width="14.140625" style="308" customWidth="1"/>
    <col min="12294" max="12294" width="9.140625" style="308" customWidth="1"/>
    <col min="12295" max="12295" width="14.140625" style="308" customWidth="1"/>
    <col min="12296" max="12296" width="9.140625" style="308" customWidth="1"/>
    <col min="12297" max="12297" width="14.140625" style="308" customWidth="1"/>
    <col min="12298" max="12298" width="9.140625" style="308" customWidth="1"/>
    <col min="12299" max="12299" width="14.140625" style="308" customWidth="1"/>
    <col min="12300" max="12300" width="9.140625" style="308" customWidth="1"/>
    <col min="12301" max="12301" width="4" style="308" customWidth="1"/>
    <col min="12302" max="12544" width="9.140625" style="308"/>
    <col min="12545" max="12545" width="4.7109375" style="308" customWidth="1"/>
    <col min="12546" max="12546" width="6.7109375" style="308" customWidth="1"/>
    <col min="12547" max="12547" width="5.140625" style="308" customWidth="1"/>
    <col min="12548" max="12548" width="18.42578125" style="308" customWidth="1"/>
    <col min="12549" max="12549" width="14.140625" style="308" customWidth="1"/>
    <col min="12550" max="12550" width="9.140625" style="308" customWidth="1"/>
    <col min="12551" max="12551" width="14.140625" style="308" customWidth="1"/>
    <col min="12552" max="12552" width="9.140625" style="308" customWidth="1"/>
    <col min="12553" max="12553" width="14.140625" style="308" customWidth="1"/>
    <col min="12554" max="12554" width="9.140625" style="308" customWidth="1"/>
    <col min="12555" max="12555" width="14.140625" style="308" customWidth="1"/>
    <col min="12556" max="12556" width="9.140625" style="308" customWidth="1"/>
    <col min="12557" max="12557" width="4" style="308" customWidth="1"/>
    <col min="12558" max="12800" width="9.140625" style="308"/>
    <col min="12801" max="12801" width="4.7109375" style="308" customWidth="1"/>
    <col min="12802" max="12802" width="6.7109375" style="308" customWidth="1"/>
    <col min="12803" max="12803" width="5.140625" style="308" customWidth="1"/>
    <col min="12804" max="12804" width="18.42578125" style="308" customWidth="1"/>
    <col min="12805" max="12805" width="14.140625" style="308" customWidth="1"/>
    <col min="12806" max="12806" width="9.140625" style="308" customWidth="1"/>
    <col min="12807" max="12807" width="14.140625" style="308" customWidth="1"/>
    <col min="12808" max="12808" width="9.140625" style="308" customWidth="1"/>
    <col min="12809" max="12809" width="14.140625" style="308" customWidth="1"/>
    <col min="12810" max="12810" width="9.140625" style="308" customWidth="1"/>
    <col min="12811" max="12811" width="14.140625" style="308" customWidth="1"/>
    <col min="12812" max="12812" width="9.140625" style="308" customWidth="1"/>
    <col min="12813" max="12813" width="4" style="308" customWidth="1"/>
    <col min="12814" max="13056" width="9.140625" style="308"/>
    <col min="13057" max="13057" width="4.7109375" style="308" customWidth="1"/>
    <col min="13058" max="13058" width="6.7109375" style="308" customWidth="1"/>
    <col min="13059" max="13059" width="5.140625" style="308" customWidth="1"/>
    <col min="13060" max="13060" width="18.42578125" style="308" customWidth="1"/>
    <col min="13061" max="13061" width="14.140625" style="308" customWidth="1"/>
    <col min="13062" max="13062" width="9.140625" style="308" customWidth="1"/>
    <col min="13063" max="13063" width="14.140625" style="308" customWidth="1"/>
    <col min="13064" max="13064" width="9.140625" style="308" customWidth="1"/>
    <col min="13065" max="13065" width="14.140625" style="308" customWidth="1"/>
    <col min="13066" max="13066" width="9.140625" style="308" customWidth="1"/>
    <col min="13067" max="13067" width="14.140625" style="308" customWidth="1"/>
    <col min="13068" max="13068" width="9.140625" style="308" customWidth="1"/>
    <col min="13069" max="13069" width="4" style="308" customWidth="1"/>
    <col min="13070" max="13312" width="9.140625" style="308"/>
    <col min="13313" max="13313" width="4.7109375" style="308" customWidth="1"/>
    <col min="13314" max="13314" width="6.7109375" style="308" customWidth="1"/>
    <col min="13315" max="13315" width="5.140625" style="308" customWidth="1"/>
    <col min="13316" max="13316" width="18.42578125" style="308" customWidth="1"/>
    <col min="13317" max="13317" width="14.140625" style="308" customWidth="1"/>
    <col min="13318" max="13318" width="9.140625" style="308" customWidth="1"/>
    <col min="13319" max="13319" width="14.140625" style="308" customWidth="1"/>
    <col min="13320" max="13320" width="9.140625" style="308" customWidth="1"/>
    <col min="13321" max="13321" width="14.140625" style="308" customWidth="1"/>
    <col min="13322" max="13322" width="9.140625" style="308" customWidth="1"/>
    <col min="13323" max="13323" width="14.140625" style="308" customWidth="1"/>
    <col min="13324" max="13324" width="9.140625" style="308" customWidth="1"/>
    <col min="13325" max="13325" width="4" style="308" customWidth="1"/>
    <col min="13326" max="13568" width="9.140625" style="308"/>
    <col min="13569" max="13569" width="4.7109375" style="308" customWidth="1"/>
    <col min="13570" max="13570" width="6.7109375" style="308" customWidth="1"/>
    <col min="13571" max="13571" width="5.140625" style="308" customWidth="1"/>
    <col min="13572" max="13572" width="18.42578125" style="308" customWidth="1"/>
    <col min="13573" max="13573" width="14.140625" style="308" customWidth="1"/>
    <col min="13574" max="13574" width="9.140625" style="308" customWidth="1"/>
    <col min="13575" max="13575" width="14.140625" style="308" customWidth="1"/>
    <col min="13576" max="13576" width="9.140625" style="308" customWidth="1"/>
    <col min="13577" max="13577" width="14.140625" style="308" customWidth="1"/>
    <col min="13578" max="13578" width="9.140625" style="308" customWidth="1"/>
    <col min="13579" max="13579" width="14.140625" style="308" customWidth="1"/>
    <col min="13580" max="13580" width="9.140625" style="308" customWidth="1"/>
    <col min="13581" max="13581" width="4" style="308" customWidth="1"/>
    <col min="13582" max="13824" width="9.140625" style="308"/>
    <col min="13825" max="13825" width="4.7109375" style="308" customWidth="1"/>
    <col min="13826" max="13826" width="6.7109375" style="308" customWidth="1"/>
    <col min="13827" max="13827" width="5.140625" style="308" customWidth="1"/>
    <col min="13828" max="13828" width="18.42578125" style="308" customWidth="1"/>
    <col min="13829" max="13829" width="14.140625" style="308" customWidth="1"/>
    <col min="13830" max="13830" width="9.140625" style="308" customWidth="1"/>
    <col min="13831" max="13831" width="14.140625" style="308" customWidth="1"/>
    <col min="13832" max="13832" width="9.140625" style="308" customWidth="1"/>
    <col min="13833" max="13833" width="14.140625" style="308" customWidth="1"/>
    <col min="13834" max="13834" width="9.140625" style="308" customWidth="1"/>
    <col min="13835" max="13835" width="14.140625" style="308" customWidth="1"/>
    <col min="13836" max="13836" width="9.140625" style="308" customWidth="1"/>
    <col min="13837" max="13837" width="4" style="308" customWidth="1"/>
    <col min="13838" max="14080" width="9.140625" style="308"/>
    <col min="14081" max="14081" width="4.7109375" style="308" customWidth="1"/>
    <col min="14082" max="14082" width="6.7109375" style="308" customWidth="1"/>
    <col min="14083" max="14083" width="5.140625" style="308" customWidth="1"/>
    <col min="14084" max="14084" width="18.42578125" style="308" customWidth="1"/>
    <col min="14085" max="14085" width="14.140625" style="308" customWidth="1"/>
    <col min="14086" max="14086" width="9.140625" style="308" customWidth="1"/>
    <col min="14087" max="14087" width="14.140625" style="308" customWidth="1"/>
    <col min="14088" max="14088" width="9.140625" style="308" customWidth="1"/>
    <col min="14089" max="14089" width="14.140625" style="308" customWidth="1"/>
    <col min="14090" max="14090" width="9.140625" style="308" customWidth="1"/>
    <col min="14091" max="14091" width="14.140625" style="308" customWidth="1"/>
    <col min="14092" max="14092" width="9.140625" style="308" customWidth="1"/>
    <col min="14093" max="14093" width="4" style="308" customWidth="1"/>
    <col min="14094" max="14336" width="9.140625" style="308"/>
    <col min="14337" max="14337" width="4.7109375" style="308" customWidth="1"/>
    <col min="14338" max="14338" width="6.7109375" style="308" customWidth="1"/>
    <col min="14339" max="14339" width="5.140625" style="308" customWidth="1"/>
    <col min="14340" max="14340" width="18.42578125" style="308" customWidth="1"/>
    <col min="14341" max="14341" width="14.140625" style="308" customWidth="1"/>
    <col min="14342" max="14342" width="9.140625" style="308" customWidth="1"/>
    <col min="14343" max="14343" width="14.140625" style="308" customWidth="1"/>
    <col min="14344" max="14344" width="9.140625" style="308" customWidth="1"/>
    <col min="14345" max="14345" width="14.140625" style="308" customWidth="1"/>
    <col min="14346" max="14346" width="9.140625" style="308" customWidth="1"/>
    <col min="14347" max="14347" width="14.140625" style="308" customWidth="1"/>
    <col min="14348" max="14348" width="9.140625" style="308" customWidth="1"/>
    <col min="14349" max="14349" width="4" style="308" customWidth="1"/>
    <col min="14350" max="14592" width="9.140625" style="308"/>
    <col min="14593" max="14593" width="4.7109375" style="308" customWidth="1"/>
    <col min="14594" max="14594" width="6.7109375" style="308" customWidth="1"/>
    <col min="14595" max="14595" width="5.140625" style="308" customWidth="1"/>
    <col min="14596" max="14596" width="18.42578125" style="308" customWidth="1"/>
    <col min="14597" max="14597" width="14.140625" style="308" customWidth="1"/>
    <col min="14598" max="14598" width="9.140625" style="308" customWidth="1"/>
    <col min="14599" max="14599" width="14.140625" style="308" customWidth="1"/>
    <col min="14600" max="14600" width="9.140625" style="308" customWidth="1"/>
    <col min="14601" max="14601" width="14.140625" style="308" customWidth="1"/>
    <col min="14602" max="14602" width="9.140625" style="308" customWidth="1"/>
    <col min="14603" max="14603" width="14.140625" style="308" customWidth="1"/>
    <col min="14604" max="14604" width="9.140625" style="308" customWidth="1"/>
    <col min="14605" max="14605" width="4" style="308" customWidth="1"/>
    <col min="14606" max="14848" width="9.140625" style="308"/>
    <col min="14849" max="14849" width="4.7109375" style="308" customWidth="1"/>
    <col min="14850" max="14850" width="6.7109375" style="308" customWidth="1"/>
    <col min="14851" max="14851" width="5.140625" style="308" customWidth="1"/>
    <col min="14852" max="14852" width="18.42578125" style="308" customWidth="1"/>
    <col min="14853" max="14853" width="14.140625" style="308" customWidth="1"/>
    <col min="14854" max="14854" width="9.140625" style="308" customWidth="1"/>
    <col min="14855" max="14855" width="14.140625" style="308" customWidth="1"/>
    <col min="14856" max="14856" width="9.140625" style="308" customWidth="1"/>
    <col min="14857" max="14857" width="14.140625" style="308" customWidth="1"/>
    <col min="14858" max="14858" width="9.140625" style="308" customWidth="1"/>
    <col min="14859" max="14859" width="14.140625" style="308" customWidth="1"/>
    <col min="14860" max="14860" width="9.140625" style="308" customWidth="1"/>
    <col min="14861" max="14861" width="4" style="308" customWidth="1"/>
    <col min="14862" max="15104" width="9.140625" style="308"/>
    <col min="15105" max="15105" width="4.7109375" style="308" customWidth="1"/>
    <col min="15106" max="15106" width="6.7109375" style="308" customWidth="1"/>
    <col min="15107" max="15107" width="5.140625" style="308" customWidth="1"/>
    <col min="15108" max="15108" width="18.42578125" style="308" customWidth="1"/>
    <col min="15109" max="15109" width="14.140625" style="308" customWidth="1"/>
    <col min="15110" max="15110" width="9.140625" style="308" customWidth="1"/>
    <col min="15111" max="15111" width="14.140625" style="308" customWidth="1"/>
    <col min="15112" max="15112" width="9.140625" style="308" customWidth="1"/>
    <col min="15113" max="15113" width="14.140625" style="308" customWidth="1"/>
    <col min="15114" max="15114" width="9.140625" style="308" customWidth="1"/>
    <col min="15115" max="15115" width="14.140625" style="308" customWidth="1"/>
    <col min="15116" max="15116" width="9.140625" style="308" customWidth="1"/>
    <col min="15117" max="15117" width="4" style="308" customWidth="1"/>
    <col min="15118" max="15360" width="9.140625" style="308"/>
    <col min="15361" max="15361" width="4.7109375" style="308" customWidth="1"/>
    <col min="15362" max="15362" width="6.7109375" style="308" customWidth="1"/>
    <col min="15363" max="15363" width="5.140625" style="308" customWidth="1"/>
    <col min="15364" max="15364" width="18.42578125" style="308" customWidth="1"/>
    <col min="15365" max="15365" width="14.140625" style="308" customWidth="1"/>
    <col min="15366" max="15366" width="9.140625" style="308" customWidth="1"/>
    <col min="15367" max="15367" width="14.140625" style="308" customWidth="1"/>
    <col min="15368" max="15368" width="9.140625" style="308" customWidth="1"/>
    <col min="15369" max="15369" width="14.140625" style="308" customWidth="1"/>
    <col min="15370" max="15370" width="9.140625" style="308" customWidth="1"/>
    <col min="15371" max="15371" width="14.140625" style="308" customWidth="1"/>
    <col min="15372" max="15372" width="9.140625" style="308" customWidth="1"/>
    <col min="15373" max="15373" width="4" style="308" customWidth="1"/>
    <col min="15374" max="15616" width="9.140625" style="308"/>
    <col min="15617" max="15617" width="4.7109375" style="308" customWidth="1"/>
    <col min="15618" max="15618" width="6.7109375" style="308" customWidth="1"/>
    <col min="15619" max="15619" width="5.140625" style="308" customWidth="1"/>
    <col min="15620" max="15620" width="18.42578125" style="308" customWidth="1"/>
    <col min="15621" max="15621" width="14.140625" style="308" customWidth="1"/>
    <col min="15622" max="15622" width="9.140625" style="308" customWidth="1"/>
    <col min="15623" max="15623" width="14.140625" style="308" customWidth="1"/>
    <col min="15624" max="15624" width="9.140625" style="308" customWidth="1"/>
    <col min="15625" max="15625" width="14.140625" style="308" customWidth="1"/>
    <col min="15626" max="15626" width="9.140625" style="308" customWidth="1"/>
    <col min="15627" max="15627" width="14.140625" style="308" customWidth="1"/>
    <col min="15628" max="15628" width="9.140625" style="308" customWidth="1"/>
    <col min="15629" max="15629" width="4" style="308" customWidth="1"/>
    <col min="15630" max="15872" width="9.140625" style="308"/>
    <col min="15873" max="15873" width="4.7109375" style="308" customWidth="1"/>
    <col min="15874" max="15874" width="6.7109375" style="308" customWidth="1"/>
    <col min="15875" max="15875" width="5.140625" style="308" customWidth="1"/>
    <col min="15876" max="15876" width="18.42578125" style="308" customWidth="1"/>
    <col min="15877" max="15877" width="14.140625" style="308" customWidth="1"/>
    <col min="15878" max="15878" width="9.140625" style="308" customWidth="1"/>
    <col min="15879" max="15879" width="14.140625" style="308" customWidth="1"/>
    <col min="15880" max="15880" width="9.140625" style="308" customWidth="1"/>
    <col min="15881" max="15881" width="14.140625" style="308" customWidth="1"/>
    <col min="15882" max="15882" width="9.140625" style="308" customWidth="1"/>
    <col min="15883" max="15883" width="14.140625" style="308" customWidth="1"/>
    <col min="15884" max="15884" width="9.140625" style="308" customWidth="1"/>
    <col min="15885" max="15885" width="4" style="308" customWidth="1"/>
    <col min="15886" max="16128" width="9.140625" style="308"/>
    <col min="16129" max="16129" width="4.7109375" style="308" customWidth="1"/>
    <col min="16130" max="16130" width="6.7109375" style="308" customWidth="1"/>
    <col min="16131" max="16131" width="5.140625" style="308" customWidth="1"/>
    <col min="16132" max="16132" width="18.42578125" style="308" customWidth="1"/>
    <col min="16133" max="16133" width="14.140625" style="308" customWidth="1"/>
    <col min="16134" max="16134" width="9.140625" style="308" customWidth="1"/>
    <col min="16135" max="16135" width="14.140625" style="308" customWidth="1"/>
    <col min="16136" max="16136" width="9.140625" style="308" customWidth="1"/>
    <col min="16137" max="16137" width="14.140625" style="308" customWidth="1"/>
    <col min="16138" max="16138" width="9.140625" style="308" customWidth="1"/>
    <col min="16139" max="16139" width="14.140625" style="308" customWidth="1"/>
    <col min="16140" max="16140" width="9.140625" style="308" customWidth="1"/>
    <col min="16141" max="16141" width="4" style="308" customWidth="1"/>
    <col min="16142" max="16384" width="9.140625" style="308"/>
  </cols>
  <sheetData>
    <row r="1" spans="2:12"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2:12" ht="15.75">
      <c r="B2" s="306" t="s">
        <v>43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2:12" ht="15.75">
      <c r="B3" s="306" t="s">
        <v>346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</row>
    <row r="4" spans="2:12" ht="15.75">
      <c r="B4" s="309" t="s">
        <v>228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2:12" ht="14.25">
      <c r="B5" s="311" t="s">
        <v>229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6" spans="2:12" ht="14.25">
      <c r="B6" s="311" t="s">
        <v>230</v>
      </c>
      <c r="C6" s="310"/>
      <c r="D6" s="310"/>
      <c r="E6" s="310"/>
      <c r="F6" s="310"/>
      <c r="G6" s="310"/>
      <c r="H6" s="310"/>
      <c r="I6" s="310"/>
      <c r="J6" s="310"/>
      <c r="K6" s="310"/>
      <c r="L6" s="310"/>
    </row>
    <row r="9" spans="2:12" ht="9" customHeight="1" thickBot="1"/>
    <row r="10" spans="2:12">
      <c r="B10" s="312"/>
      <c r="C10" s="313"/>
      <c r="D10" s="314"/>
      <c r="E10" s="313"/>
      <c r="F10" s="313"/>
      <c r="G10" s="313"/>
      <c r="H10" s="313"/>
      <c r="I10" s="313"/>
      <c r="J10" s="313"/>
      <c r="K10" s="313"/>
      <c r="L10" s="315"/>
    </row>
    <row r="11" spans="2:12" ht="14.25">
      <c r="B11" s="316"/>
      <c r="C11" s="307"/>
      <c r="D11" s="317"/>
      <c r="E11" s="318" t="s">
        <v>231</v>
      </c>
      <c r="F11" s="319"/>
      <c r="G11" s="319"/>
      <c r="H11" s="319"/>
      <c r="I11" s="319"/>
      <c r="J11" s="319"/>
      <c r="K11" s="319"/>
      <c r="L11" s="320"/>
    </row>
    <row r="12" spans="2:12" ht="13.5" thickBot="1">
      <c r="B12" s="316"/>
      <c r="C12" s="307"/>
      <c r="D12" s="317"/>
      <c r="E12" s="321"/>
      <c r="F12" s="321"/>
      <c r="G12" s="321"/>
      <c r="H12" s="321"/>
      <c r="I12" s="321"/>
      <c r="J12" s="321"/>
      <c r="K12" s="321"/>
      <c r="L12" s="322"/>
    </row>
    <row r="13" spans="2:12" ht="16.5" thickTop="1">
      <c r="B13" s="316"/>
      <c r="C13" s="307"/>
      <c r="D13" s="317"/>
      <c r="E13" s="492" t="s">
        <v>328</v>
      </c>
      <c r="F13" s="493"/>
      <c r="G13" s="492" t="s">
        <v>329</v>
      </c>
      <c r="H13" s="493"/>
      <c r="I13" s="492" t="s">
        <v>330</v>
      </c>
      <c r="J13" s="493"/>
      <c r="K13" s="494" t="s">
        <v>331</v>
      </c>
      <c r="L13" s="495"/>
    </row>
    <row r="14" spans="2:12" ht="15.75">
      <c r="B14" s="316"/>
      <c r="C14" s="307"/>
      <c r="D14" s="317"/>
      <c r="E14" s="323" t="s">
        <v>332</v>
      </c>
      <c r="F14" s="324" t="s">
        <v>232</v>
      </c>
      <c r="G14" s="323" t="s">
        <v>233</v>
      </c>
      <c r="H14" s="324" t="s">
        <v>232</v>
      </c>
      <c r="I14" s="323" t="s">
        <v>233</v>
      </c>
      <c r="J14" s="324" t="s">
        <v>232</v>
      </c>
      <c r="K14" s="325" t="s">
        <v>233</v>
      </c>
      <c r="L14" s="326" t="s">
        <v>232</v>
      </c>
    </row>
    <row r="15" spans="2:12" ht="13.5" thickBot="1">
      <c r="B15" s="327" t="s">
        <v>2</v>
      </c>
      <c r="C15" s="328"/>
      <c r="D15" s="329"/>
      <c r="E15" s="330" t="s">
        <v>234</v>
      </c>
      <c r="F15" s="331" t="s">
        <v>235</v>
      </c>
      <c r="G15" s="330" t="s">
        <v>234</v>
      </c>
      <c r="H15" s="331" t="s">
        <v>235</v>
      </c>
      <c r="I15" s="330" t="s">
        <v>234</v>
      </c>
      <c r="J15" s="331" t="s">
        <v>235</v>
      </c>
      <c r="K15" s="332" t="s">
        <v>234</v>
      </c>
      <c r="L15" s="333" t="s">
        <v>235</v>
      </c>
    </row>
    <row r="16" spans="2:12">
      <c r="B16" s="316"/>
      <c r="C16" s="307"/>
      <c r="D16" s="317"/>
      <c r="E16" s="334"/>
      <c r="F16" s="317"/>
      <c r="G16" s="334"/>
      <c r="H16" s="317"/>
      <c r="I16" s="334"/>
      <c r="J16" s="317"/>
      <c r="K16" s="307"/>
      <c r="L16" s="335"/>
    </row>
    <row r="17" spans="2:12">
      <c r="B17" s="316"/>
      <c r="C17" s="336" t="s">
        <v>236</v>
      </c>
      <c r="D17" s="317"/>
      <c r="E17" s="334"/>
      <c r="F17" s="317"/>
      <c r="G17" s="334"/>
      <c r="H17" s="317"/>
      <c r="I17" s="334"/>
      <c r="J17" s="317"/>
      <c r="K17" s="307"/>
      <c r="L17" s="335"/>
    </row>
    <row r="18" spans="2:12">
      <c r="B18" s="316"/>
      <c r="C18" s="307"/>
      <c r="D18" s="317" t="s">
        <v>26</v>
      </c>
      <c r="E18" s="337">
        <v>0.29499999999999998</v>
      </c>
      <c r="F18" s="324">
        <v>0.31</v>
      </c>
      <c r="G18" s="338">
        <v>1.0580000000000001</v>
      </c>
      <c r="H18" s="339">
        <v>0.38</v>
      </c>
      <c r="I18" s="338">
        <v>1.42</v>
      </c>
      <c r="J18" s="324">
        <v>0.99</v>
      </c>
      <c r="K18" s="340">
        <v>0.223</v>
      </c>
      <c r="L18" s="326">
        <v>0.33</v>
      </c>
    </row>
    <row r="19" spans="2:12">
      <c r="B19" s="316"/>
      <c r="C19" s="307"/>
      <c r="D19" s="317" t="s">
        <v>237</v>
      </c>
      <c r="E19" s="337">
        <v>7.0000000000000007E-2</v>
      </c>
      <c r="F19" s="324">
        <v>0.31</v>
      </c>
      <c r="G19" s="338">
        <v>5.8000000000000003E-2</v>
      </c>
      <c r="H19" s="339">
        <v>0.43</v>
      </c>
      <c r="I19" s="338">
        <v>1.34E-2</v>
      </c>
      <c r="J19" s="324">
        <v>0.99</v>
      </c>
      <c r="K19" s="340">
        <v>0.223</v>
      </c>
      <c r="L19" s="326">
        <v>0.33</v>
      </c>
    </row>
    <row r="20" spans="2:12">
      <c r="B20" s="316"/>
      <c r="C20" s="307"/>
      <c r="D20" s="317" t="s">
        <v>147</v>
      </c>
      <c r="E20" s="337">
        <v>2.1429999999999998</v>
      </c>
      <c r="F20" s="324">
        <v>0.31</v>
      </c>
      <c r="G20" s="338">
        <v>10.794</v>
      </c>
      <c r="H20" s="339">
        <v>0.2</v>
      </c>
      <c r="I20" s="338">
        <v>33.6</v>
      </c>
      <c r="J20" s="324">
        <v>0.99</v>
      </c>
      <c r="K20" s="340">
        <v>0.223</v>
      </c>
      <c r="L20" s="326">
        <v>0.33</v>
      </c>
    </row>
    <row r="21" spans="2:12">
      <c r="B21" s="316"/>
      <c r="C21" s="307"/>
      <c r="D21" s="317" t="s">
        <v>148</v>
      </c>
      <c r="E21" s="337">
        <v>1.123</v>
      </c>
      <c r="F21" s="324">
        <v>0.31</v>
      </c>
      <c r="G21" s="338">
        <v>3.3</v>
      </c>
      <c r="H21" s="339">
        <v>0.79</v>
      </c>
      <c r="I21" s="338">
        <v>6</v>
      </c>
      <c r="J21" s="324">
        <v>0.99</v>
      </c>
      <c r="K21" s="340">
        <v>0.223</v>
      </c>
      <c r="L21" s="326">
        <v>0.33</v>
      </c>
    </row>
    <row r="22" spans="2:12">
      <c r="B22" s="316"/>
      <c r="C22" s="307"/>
      <c r="D22" s="317" t="s">
        <v>238</v>
      </c>
      <c r="E22" s="337">
        <v>6.67</v>
      </c>
      <c r="F22" s="324">
        <v>0.31</v>
      </c>
      <c r="G22" s="338">
        <v>9.9469999999999992</v>
      </c>
      <c r="H22" s="339">
        <v>7.0000000000000007E-2</v>
      </c>
      <c r="I22" s="338">
        <v>8.64</v>
      </c>
      <c r="J22" s="324">
        <v>0.99</v>
      </c>
      <c r="K22" s="340">
        <v>0.223</v>
      </c>
      <c r="L22" s="326">
        <v>0.33</v>
      </c>
    </row>
    <row r="23" spans="2:12">
      <c r="B23" s="341"/>
      <c r="C23" s="342"/>
      <c r="D23" s="343"/>
      <c r="E23" s="344"/>
      <c r="F23" s="345"/>
      <c r="G23" s="346"/>
      <c r="H23" s="347"/>
      <c r="I23" s="346"/>
      <c r="J23" s="345"/>
      <c r="K23" s="348"/>
      <c r="L23" s="349"/>
    </row>
    <row r="24" spans="2:12">
      <c r="B24" s="316"/>
      <c r="C24" s="307"/>
      <c r="D24" s="317"/>
      <c r="E24" s="338"/>
      <c r="F24" s="324"/>
      <c r="G24" s="338"/>
      <c r="H24" s="339"/>
      <c r="I24" s="338"/>
      <c r="J24" s="324"/>
      <c r="K24" s="340"/>
      <c r="L24" s="326"/>
    </row>
    <row r="25" spans="2:12" ht="15.75">
      <c r="B25" s="316"/>
      <c r="C25" s="336" t="s">
        <v>333</v>
      </c>
      <c r="D25" s="317"/>
      <c r="E25" s="338"/>
      <c r="F25" s="324"/>
      <c r="G25" s="338"/>
      <c r="H25" s="339"/>
      <c r="I25" s="338"/>
      <c r="J25" s="324"/>
      <c r="K25" s="340"/>
      <c r="L25" s="326"/>
    </row>
    <row r="26" spans="2:12">
      <c r="B26" s="316"/>
      <c r="C26" s="307"/>
      <c r="D26" s="317" t="s">
        <v>26</v>
      </c>
      <c r="E26" s="338">
        <v>4.1000000000000003E-3</v>
      </c>
      <c r="F26" s="324">
        <v>0.56000000000000005</v>
      </c>
      <c r="G26" s="338">
        <v>0.43059999999999998</v>
      </c>
      <c r="H26" s="339">
        <v>0.33</v>
      </c>
      <c r="I26" s="338">
        <v>1.2E-2</v>
      </c>
      <c r="J26" s="324">
        <v>0.99</v>
      </c>
      <c r="K26" s="340">
        <v>1.3299999999999999E-2</v>
      </c>
      <c r="L26" s="326">
        <v>0.33</v>
      </c>
    </row>
    <row r="27" spans="2:12">
      <c r="B27" s="316"/>
      <c r="C27" s="307"/>
      <c r="D27" s="317" t="s">
        <v>237</v>
      </c>
      <c r="E27" s="338">
        <v>2E-3</v>
      </c>
      <c r="F27" s="324">
        <v>0.56000000000000005</v>
      </c>
      <c r="G27" s="338">
        <v>6.9400000000000003E-2</v>
      </c>
      <c r="H27" s="339">
        <v>0.33</v>
      </c>
      <c r="I27" s="338">
        <v>1.34E-2</v>
      </c>
      <c r="J27" s="324">
        <v>0.99</v>
      </c>
      <c r="K27" s="340">
        <v>1.3299999999999999E-2</v>
      </c>
      <c r="L27" s="326">
        <v>0.33</v>
      </c>
    </row>
    <row r="28" spans="2:12">
      <c r="B28" s="316"/>
      <c r="C28" s="307"/>
      <c r="D28" s="317" t="s">
        <v>148</v>
      </c>
      <c r="E28" s="338">
        <v>3.8999999999999998E-3</v>
      </c>
      <c r="F28" s="324">
        <v>0.56000000000000005</v>
      </c>
      <c r="G28" s="338">
        <v>1.3080000000000001</v>
      </c>
      <c r="H28" s="339">
        <v>0.33</v>
      </c>
      <c r="I28" s="338">
        <v>1.1040000000000001</v>
      </c>
      <c r="J28" s="324">
        <v>0.99</v>
      </c>
      <c r="K28" s="340">
        <v>1.3299999999999999E-2</v>
      </c>
      <c r="L28" s="326">
        <v>0.33</v>
      </c>
    </row>
    <row r="29" spans="2:12">
      <c r="B29" s="316"/>
      <c r="C29" s="307"/>
      <c r="D29" s="317" t="s">
        <v>238</v>
      </c>
      <c r="E29" s="338">
        <v>0.26700000000000002</v>
      </c>
      <c r="F29" s="324">
        <v>0.56000000000000005</v>
      </c>
      <c r="G29" s="338">
        <v>1.74</v>
      </c>
      <c r="H29" s="339">
        <v>0.33</v>
      </c>
      <c r="I29" s="338">
        <v>0</v>
      </c>
      <c r="J29" s="324">
        <v>0.99</v>
      </c>
      <c r="K29" s="340">
        <v>1.3299999999999999E-2</v>
      </c>
      <c r="L29" s="326">
        <v>0.33</v>
      </c>
    </row>
    <row r="30" spans="2:12" ht="11.25" customHeight="1" thickBot="1">
      <c r="B30" s="350"/>
      <c r="C30" s="328"/>
      <c r="D30" s="329"/>
      <c r="E30" s="351"/>
      <c r="F30" s="329"/>
      <c r="G30" s="351"/>
      <c r="H30" s="329"/>
      <c r="I30" s="351"/>
      <c r="J30" s="329"/>
      <c r="K30" s="328"/>
      <c r="L30" s="352"/>
    </row>
    <row r="31" spans="2:12" ht="6.75" customHeight="1"/>
    <row r="34" spans="3:12">
      <c r="C34" s="353" t="s">
        <v>239</v>
      </c>
    </row>
    <row r="36" spans="3:12">
      <c r="C36" s="354" t="s">
        <v>240</v>
      </c>
      <c r="D36" s="496" t="s">
        <v>241</v>
      </c>
      <c r="E36" s="496"/>
      <c r="F36" s="496"/>
      <c r="G36" s="496"/>
      <c r="H36" s="496"/>
      <c r="I36" s="496"/>
      <c r="J36" s="496"/>
      <c r="K36" s="496"/>
      <c r="L36" s="496"/>
    </row>
    <row r="37" spans="3:12">
      <c r="C37" s="4"/>
      <c r="D37" s="490"/>
      <c r="E37" s="490"/>
      <c r="F37" s="490"/>
      <c r="G37" s="490"/>
      <c r="H37" s="490"/>
      <c r="I37" s="490"/>
      <c r="J37" s="490"/>
      <c r="K37" s="490"/>
      <c r="L37" s="490"/>
    </row>
    <row r="38" spans="3:12">
      <c r="C38" s="4"/>
      <c r="D38" s="4"/>
    </row>
    <row r="39" spans="3:12">
      <c r="C39" s="354" t="s">
        <v>242</v>
      </c>
      <c r="D39" s="496" t="s">
        <v>243</v>
      </c>
      <c r="E39" s="496"/>
      <c r="F39" s="496"/>
      <c r="G39" s="496"/>
      <c r="H39" s="496"/>
      <c r="I39" s="496"/>
      <c r="J39" s="496"/>
      <c r="K39" s="496"/>
      <c r="L39" s="496"/>
    </row>
    <row r="40" spans="3:12">
      <c r="C40" s="4"/>
      <c r="D40" s="497"/>
      <c r="E40" s="497"/>
      <c r="F40" s="497"/>
      <c r="G40" s="497"/>
      <c r="H40" s="497"/>
      <c r="I40" s="497"/>
      <c r="J40" s="497"/>
      <c r="K40" s="497"/>
      <c r="L40" s="497"/>
    </row>
    <row r="41" spans="3:12">
      <c r="C41" s="4"/>
      <c r="D41" s="4"/>
    </row>
    <row r="42" spans="3:12">
      <c r="C42" s="354" t="s">
        <v>244</v>
      </c>
      <c r="D42" s="489" t="s">
        <v>245</v>
      </c>
      <c r="E42" s="490"/>
      <c r="F42" s="490"/>
      <c r="G42" s="490"/>
      <c r="H42" s="490"/>
      <c r="I42" s="490"/>
      <c r="J42" s="490"/>
      <c r="K42" s="490"/>
      <c r="L42" s="490"/>
    </row>
    <row r="43" spans="3:12">
      <c r="C43" s="354"/>
      <c r="D43" s="490"/>
      <c r="E43" s="490"/>
      <c r="F43" s="490"/>
      <c r="G43" s="490"/>
      <c r="H43" s="490"/>
      <c r="I43" s="490"/>
      <c r="J43" s="490"/>
      <c r="K43" s="490"/>
      <c r="L43" s="490"/>
    </row>
    <row r="44" spans="3:12">
      <c r="C44" s="4"/>
      <c r="D44" s="4"/>
    </row>
    <row r="45" spans="3:12">
      <c r="C45" s="354" t="s">
        <v>246</v>
      </c>
      <c r="D45" s="489" t="s">
        <v>247</v>
      </c>
      <c r="E45" s="490"/>
      <c r="F45" s="490"/>
      <c r="G45" s="490"/>
      <c r="H45" s="490"/>
      <c r="I45" s="490"/>
      <c r="J45" s="490"/>
      <c r="K45" s="490"/>
      <c r="L45" s="490"/>
    </row>
    <row r="46" spans="3:12">
      <c r="C46" s="4"/>
      <c r="D46" s="490"/>
      <c r="E46" s="490"/>
      <c r="F46" s="490"/>
      <c r="G46" s="490"/>
      <c r="H46" s="490"/>
      <c r="I46" s="490"/>
      <c r="J46" s="490"/>
      <c r="K46" s="490"/>
      <c r="L46" s="490"/>
    </row>
    <row r="47" spans="3:12">
      <c r="C47" s="4"/>
      <c r="D47" s="4"/>
    </row>
    <row r="48" spans="3:12">
      <c r="C48" s="354" t="s">
        <v>248</v>
      </c>
      <c r="D48" s="4" t="s">
        <v>249</v>
      </c>
    </row>
    <row r="49" spans="2:12">
      <c r="D49" s="4" t="s">
        <v>250</v>
      </c>
    </row>
    <row r="50" spans="2:12">
      <c r="D50" s="4" t="s">
        <v>251</v>
      </c>
    </row>
    <row r="51" spans="2:12">
      <c r="D51" s="4"/>
    </row>
    <row r="52" spans="2:12">
      <c r="C52" s="354" t="s">
        <v>252</v>
      </c>
      <c r="D52" s="491" t="s">
        <v>253</v>
      </c>
      <c r="E52" s="491"/>
      <c r="F52" s="491"/>
      <c r="G52" s="491"/>
      <c r="H52" s="491"/>
      <c r="I52" s="491"/>
      <c r="J52" s="491"/>
      <c r="K52" s="491"/>
      <c r="L52" s="491"/>
    </row>
    <row r="53" spans="2:12">
      <c r="C53" s="4"/>
      <c r="D53" s="4"/>
    </row>
    <row r="55" spans="2:12">
      <c r="B55" s="355"/>
    </row>
  </sheetData>
  <mergeCells count="9">
    <mergeCell ref="D42:L43"/>
    <mergeCell ref="D45:L46"/>
    <mergeCell ref="D52:L52"/>
    <mergeCell ref="E13:F13"/>
    <mergeCell ref="G13:H13"/>
    <mergeCell ref="I13:J13"/>
    <mergeCell ref="K13:L13"/>
    <mergeCell ref="D36:L37"/>
    <mergeCell ref="D39:L40"/>
  </mergeCells>
  <printOptions horizontalCentered="1"/>
  <pageMargins left="0.75" right="0.75" top="1" bottom="1" header="0.5" footer="0.5"/>
  <pageSetup scale="7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showGridLines="0" topLeftCell="A16" zoomScaleNormal="75" workbookViewId="0">
      <selection activeCell="Q26" sqref="Q26"/>
    </sheetView>
  </sheetViews>
  <sheetFormatPr defaultColWidth="9.140625" defaultRowHeight="12.75"/>
  <cols>
    <col min="1" max="1" width="3.42578125" style="5" customWidth="1"/>
    <col min="2" max="2" width="5.7109375" style="5" customWidth="1"/>
    <col min="3" max="3" width="45" style="5" customWidth="1"/>
    <col min="4" max="4" width="6.85546875" style="5" customWidth="1"/>
    <col min="5" max="5" width="11" style="5" customWidth="1"/>
    <col min="6" max="7" width="12" style="5" bestFit="1" customWidth="1"/>
    <col min="8" max="9" width="10.85546875" style="5" bestFit="1" customWidth="1"/>
    <col min="10" max="10" width="10.5703125" style="25" bestFit="1" customWidth="1"/>
    <col min="11" max="11" width="4.5703125" style="6" customWidth="1"/>
    <col min="12" max="12" width="9.140625" style="6" customWidth="1"/>
    <col min="13" max="256" width="9.140625" style="5"/>
    <col min="257" max="257" width="3.42578125" style="5" customWidth="1"/>
    <col min="258" max="258" width="5.7109375" style="5" customWidth="1"/>
    <col min="259" max="259" width="45" style="5" customWidth="1"/>
    <col min="260" max="260" width="6.85546875" style="5" customWidth="1"/>
    <col min="261" max="261" width="11" style="5" customWidth="1"/>
    <col min="262" max="263" width="12" style="5" bestFit="1" customWidth="1"/>
    <col min="264" max="265" width="10.85546875" style="5" bestFit="1" customWidth="1"/>
    <col min="266" max="266" width="10.5703125" style="5" bestFit="1" customWidth="1"/>
    <col min="267" max="267" width="4.5703125" style="5" customWidth="1"/>
    <col min="268" max="268" width="9.140625" style="5" customWidth="1"/>
    <col min="269" max="512" width="9.140625" style="5"/>
    <col min="513" max="513" width="3.42578125" style="5" customWidth="1"/>
    <col min="514" max="514" width="5.7109375" style="5" customWidth="1"/>
    <col min="515" max="515" width="45" style="5" customWidth="1"/>
    <col min="516" max="516" width="6.85546875" style="5" customWidth="1"/>
    <col min="517" max="517" width="11" style="5" customWidth="1"/>
    <col min="518" max="519" width="12" style="5" bestFit="1" customWidth="1"/>
    <col min="520" max="521" width="10.85546875" style="5" bestFit="1" customWidth="1"/>
    <col min="522" max="522" width="10.5703125" style="5" bestFit="1" customWidth="1"/>
    <col min="523" max="523" width="4.5703125" style="5" customWidth="1"/>
    <col min="524" max="524" width="9.140625" style="5" customWidth="1"/>
    <col min="525" max="768" width="9.140625" style="5"/>
    <col min="769" max="769" width="3.42578125" style="5" customWidth="1"/>
    <col min="770" max="770" width="5.7109375" style="5" customWidth="1"/>
    <col min="771" max="771" width="45" style="5" customWidth="1"/>
    <col min="772" max="772" width="6.85546875" style="5" customWidth="1"/>
    <col min="773" max="773" width="11" style="5" customWidth="1"/>
    <col min="774" max="775" width="12" style="5" bestFit="1" customWidth="1"/>
    <col min="776" max="777" width="10.85546875" style="5" bestFit="1" customWidth="1"/>
    <col min="778" max="778" width="10.5703125" style="5" bestFit="1" customWidth="1"/>
    <col min="779" max="779" width="4.5703125" style="5" customWidth="1"/>
    <col min="780" max="780" width="9.140625" style="5" customWidth="1"/>
    <col min="781" max="1024" width="9.140625" style="5"/>
    <col min="1025" max="1025" width="3.42578125" style="5" customWidth="1"/>
    <col min="1026" max="1026" width="5.7109375" style="5" customWidth="1"/>
    <col min="1027" max="1027" width="45" style="5" customWidth="1"/>
    <col min="1028" max="1028" width="6.85546875" style="5" customWidth="1"/>
    <col min="1029" max="1029" width="11" style="5" customWidth="1"/>
    <col min="1030" max="1031" width="12" style="5" bestFit="1" customWidth="1"/>
    <col min="1032" max="1033" width="10.85546875" style="5" bestFit="1" customWidth="1"/>
    <col min="1034" max="1034" width="10.5703125" style="5" bestFit="1" customWidth="1"/>
    <col min="1035" max="1035" width="4.5703125" style="5" customWidth="1"/>
    <col min="1036" max="1036" width="9.140625" style="5" customWidth="1"/>
    <col min="1037" max="1280" width="9.140625" style="5"/>
    <col min="1281" max="1281" width="3.42578125" style="5" customWidth="1"/>
    <col min="1282" max="1282" width="5.7109375" style="5" customWidth="1"/>
    <col min="1283" max="1283" width="45" style="5" customWidth="1"/>
    <col min="1284" max="1284" width="6.85546875" style="5" customWidth="1"/>
    <col min="1285" max="1285" width="11" style="5" customWidth="1"/>
    <col min="1286" max="1287" width="12" style="5" bestFit="1" customWidth="1"/>
    <col min="1288" max="1289" width="10.85546875" style="5" bestFit="1" customWidth="1"/>
    <col min="1290" max="1290" width="10.5703125" style="5" bestFit="1" customWidth="1"/>
    <col min="1291" max="1291" width="4.5703125" style="5" customWidth="1"/>
    <col min="1292" max="1292" width="9.140625" style="5" customWidth="1"/>
    <col min="1293" max="1536" width="9.140625" style="5"/>
    <col min="1537" max="1537" width="3.42578125" style="5" customWidth="1"/>
    <col min="1538" max="1538" width="5.7109375" style="5" customWidth="1"/>
    <col min="1539" max="1539" width="45" style="5" customWidth="1"/>
    <col min="1540" max="1540" width="6.85546875" style="5" customWidth="1"/>
    <col min="1541" max="1541" width="11" style="5" customWidth="1"/>
    <col min="1542" max="1543" width="12" style="5" bestFit="1" customWidth="1"/>
    <col min="1544" max="1545" width="10.85546875" style="5" bestFit="1" customWidth="1"/>
    <col min="1546" max="1546" width="10.5703125" style="5" bestFit="1" customWidth="1"/>
    <col min="1547" max="1547" width="4.5703125" style="5" customWidth="1"/>
    <col min="1548" max="1548" width="9.140625" style="5" customWidth="1"/>
    <col min="1549" max="1792" width="9.140625" style="5"/>
    <col min="1793" max="1793" width="3.42578125" style="5" customWidth="1"/>
    <col min="1794" max="1794" width="5.7109375" style="5" customWidth="1"/>
    <col min="1795" max="1795" width="45" style="5" customWidth="1"/>
    <col min="1796" max="1796" width="6.85546875" style="5" customWidth="1"/>
    <col min="1797" max="1797" width="11" style="5" customWidth="1"/>
    <col min="1798" max="1799" width="12" style="5" bestFit="1" customWidth="1"/>
    <col min="1800" max="1801" width="10.85546875" style="5" bestFit="1" customWidth="1"/>
    <col min="1802" max="1802" width="10.5703125" style="5" bestFit="1" customWidth="1"/>
    <col min="1803" max="1803" width="4.5703125" style="5" customWidth="1"/>
    <col min="1804" max="1804" width="9.140625" style="5" customWidth="1"/>
    <col min="1805" max="2048" width="9.140625" style="5"/>
    <col min="2049" max="2049" width="3.42578125" style="5" customWidth="1"/>
    <col min="2050" max="2050" width="5.7109375" style="5" customWidth="1"/>
    <col min="2051" max="2051" width="45" style="5" customWidth="1"/>
    <col min="2052" max="2052" width="6.85546875" style="5" customWidth="1"/>
    <col min="2053" max="2053" width="11" style="5" customWidth="1"/>
    <col min="2054" max="2055" width="12" style="5" bestFit="1" customWidth="1"/>
    <col min="2056" max="2057" width="10.85546875" style="5" bestFit="1" customWidth="1"/>
    <col min="2058" max="2058" width="10.5703125" style="5" bestFit="1" customWidth="1"/>
    <col min="2059" max="2059" width="4.5703125" style="5" customWidth="1"/>
    <col min="2060" max="2060" width="9.140625" style="5" customWidth="1"/>
    <col min="2061" max="2304" width="9.140625" style="5"/>
    <col min="2305" max="2305" width="3.42578125" style="5" customWidth="1"/>
    <col min="2306" max="2306" width="5.7109375" style="5" customWidth="1"/>
    <col min="2307" max="2307" width="45" style="5" customWidth="1"/>
    <col min="2308" max="2308" width="6.85546875" style="5" customWidth="1"/>
    <col min="2309" max="2309" width="11" style="5" customWidth="1"/>
    <col min="2310" max="2311" width="12" style="5" bestFit="1" customWidth="1"/>
    <col min="2312" max="2313" width="10.85546875" style="5" bestFit="1" customWidth="1"/>
    <col min="2314" max="2314" width="10.5703125" style="5" bestFit="1" customWidth="1"/>
    <col min="2315" max="2315" width="4.5703125" style="5" customWidth="1"/>
    <col min="2316" max="2316" width="9.140625" style="5" customWidth="1"/>
    <col min="2317" max="2560" width="9.140625" style="5"/>
    <col min="2561" max="2561" width="3.42578125" style="5" customWidth="1"/>
    <col min="2562" max="2562" width="5.7109375" style="5" customWidth="1"/>
    <col min="2563" max="2563" width="45" style="5" customWidth="1"/>
    <col min="2564" max="2564" width="6.85546875" style="5" customWidth="1"/>
    <col min="2565" max="2565" width="11" style="5" customWidth="1"/>
    <col min="2566" max="2567" width="12" style="5" bestFit="1" customWidth="1"/>
    <col min="2568" max="2569" width="10.85546875" style="5" bestFit="1" customWidth="1"/>
    <col min="2570" max="2570" width="10.5703125" style="5" bestFit="1" customWidth="1"/>
    <col min="2571" max="2571" width="4.5703125" style="5" customWidth="1"/>
    <col min="2572" max="2572" width="9.140625" style="5" customWidth="1"/>
    <col min="2573" max="2816" width="9.140625" style="5"/>
    <col min="2817" max="2817" width="3.42578125" style="5" customWidth="1"/>
    <col min="2818" max="2818" width="5.7109375" style="5" customWidth="1"/>
    <col min="2819" max="2819" width="45" style="5" customWidth="1"/>
    <col min="2820" max="2820" width="6.85546875" style="5" customWidth="1"/>
    <col min="2821" max="2821" width="11" style="5" customWidth="1"/>
    <col min="2822" max="2823" width="12" style="5" bestFit="1" customWidth="1"/>
    <col min="2824" max="2825" width="10.85546875" style="5" bestFit="1" customWidth="1"/>
    <col min="2826" max="2826" width="10.5703125" style="5" bestFit="1" customWidth="1"/>
    <col min="2827" max="2827" width="4.5703125" style="5" customWidth="1"/>
    <col min="2828" max="2828" width="9.140625" style="5" customWidth="1"/>
    <col min="2829" max="3072" width="9.140625" style="5"/>
    <col min="3073" max="3073" width="3.42578125" style="5" customWidth="1"/>
    <col min="3074" max="3074" width="5.7109375" style="5" customWidth="1"/>
    <col min="3075" max="3075" width="45" style="5" customWidth="1"/>
    <col min="3076" max="3076" width="6.85546875" style="5" customWidth="1"/>
    <col min="3077" max="3077" width="11" style="5" customWidth="1"/>
    <col min="3078" max="3079" width="12" style="5" bestFit="1" customWidth="1"/>
    <col min="3080" max="3081" width="10.85546875" style="5" bestFit="1" customWidth="1"/>
    <col min="3082" max="3082" width="10.5703125" style="5" bestFit="1" customWidth="1"/>
    <col min="3083" max="3083" width="4.5703125" style="5" customWidth="1"/>
    <col min="3084" max="3084" width="9.140625" style="5" customWidth="1"/>
    <col min="3085" max="3328" width="9.140625" style="5"/>
    <col min="3329" max="3329" width="3.42578125" style="5" customWidth="1"/>
    <col min="3330" max="3330" width="5.7109375" style="5" customWidth="1"/>
    <col min="3331" max="3331" width="45" style="5" customWidth="1"/>
    <col min="3332" max="3332" width="6.85546875" style="5" customWidth="1"/>
    <col min="3333" max="3333" width="11" style="5" customWidth="1"/>
    <col min="3334" max="3335" width="12" style="5" bestFit="1" customWidth="1"/>
    <col min="3336" max="3337" width="10.85546875" style="5" bestFit="1" customWidth="1"/>
    <col min="3338" max="3338" width="10.5703125" style="5" bestFit="1" customWidth="1"/>
    <col min="3339" max="3339" width="4.5703125" style="5" customWidth="1"/>
    <col min="3340" max="3340" width="9.140625" style="5" customWidth="1"/>
    <col min="3341" max="3584" width="9.140625" style="5"/>
    <col min="3585" max="3585" width="3.42578125" style="5" customWidth="1"/>
    <col min="3586" max="3586" width="5.7109375" style="5" customWidth="1"/>
    <col min="3587" max="3587" width="45" style="5" customWidth="1"/>
    <col min="3588" max="3588" width="6.85546875" style="5" customWidth="1"/>
    <col min="3589" max="3589" width="11" style="5" customWidth="1"/>
    <col min="3590" max="3591" width="12" style="5" bestFit="1" customWidth="1"/>
    <col min="3592" max="3593" width="10.85546875" style="5" bestFit="1" customWidth="1"/>
    <col min="3594" max="3594" width="10.5703125" style="5" bestFit="1" customWidth="1"/>
    <col min="3595" max="3595" width="4.5703125" style="5" customWidth="1"/>
    <col min="3596" max="3596" width="9.140625" style="5" customWidth="1"/>
    <col min="3597" max="3840" width="9.140625" style="5"/>
    <col min="3841" max="3841" width="3.42578125" style="5" customWidth="1"/>
    <col min="3842" max="3842" width="5.7109375" style="5" customWidth="1"/>
    <col min="3843" max="3843" width="45" style="5" customWidth="1"/>
    <col min="3844" max="3844" width="6.85546875" style="5" customWidth="1"/>
    <col min="3845" max="3845" width="11" style="5" customWidth="1"/>
    <col min="3846" max="3847" width="12" style="5" bestFit="1" customWidth="1"/>
    <col min="3848" max="3849" width="10.85546875" style="5" bestFit="1" customWidth="1"/>
    <col min="3850" max="3850" width="10.5703125" style="5" bestFit="1" customWidth="1"/>
    <col min="3851" max="3851" width="4.5703125" style="5" customWidth="1"/>
    <col min="3852" max="3852" width="9.140625" style="5" customWidth="1"/>
    <col min="3853" max="4096" width="9.140625" style="5"/>
    <col min="4097" max="4097" width="3.42578125" style="5" customWidth="1"/>
    <col min="4098" max="4098" width="5.7109375" style="5" customWidth="1"/>
    <col min="4099" max="4099" width="45" style="5" customWidth="1"/>
    <col min="4100" max="4100" width="6.85546875" style="5" customWidth="1"/>
    <col min="4101" max="4101" width="11" style="5" customWidth="1"/>
    <col min="4102" max="4103" width="12" style="5" bestFit="1" customWidth="1"/>
    <col min="4104" max="4105" width="10.85546875" style="5" bestFit="1" customWidth="1"/>
    <col min="4106" max="4106" width="10.5703125" style="5" bestFit="1" customWidth="1"/>
    <col min="4107" max="4107" width="4.5703125" style="5" customWidth="1"/>
    <col min="4108" max="4108" width="9.140625" style="5" customWidth="1"/>
    <col min="4109" max="4352" width="9.140625" style="5"/>
    <col min="4353" max="4353" width="3.42578125" style="5" customWidth="1"/>
    <col min="4354" max="4354" width="5.7109375" style="5" customWidth="1"/>
    <col min="4355" max="4355" width="45" style="5" customWidth="1"/>
    <col min="4356" max="4356" width="6.85546875" style="5" customWidth="1"/>
    <col min="4357" max="4357" width="11" style="5" customWidth="1"/>
    <col min="4358" max="4359" width="12" style="5" bestFit="1" customWidth="1"/>
    <col min="4360" max="4361" width="10.85546875" style="5" bestFit="1" customWidth="1"/>
    <col min="4362" max="4362" width="10.5703125" style="5" bestFit="1" customWidth="1"/>
    <col min="4363" max="4363" width="4.5703125" style="5" customWidth="1"/>
    <col min="4364" max="4364" width="9.140625" style="5" customWidth="1"/>
    <col min="4365" max="4608" width="9.140625" style="5"/>
    <col min="4609" max="4609" width="3.42578125" style="5" customWidth="1"/>
    <col min="4610" max="4610" width="5.7109375" style="5" customWidth="1"/>
    <col min="4611" max="4611" width="45" style="5" customWidth="1"/>
    <col min="4612" max="4612" width="6.85546875" style="5" customWidth="1"/>
    <col min="4613" max="4613" width="11" style="5" customWidth="1"/>
    <col min="4614" max="4615" width="12" style="5" bestFit="1" customWidth="1"/>
    <col min="4616" max="4617" width="10.85546875" style="5" bestFit="1" customWidth="1"/>
    <col min="4618" max="4618" width="10.5703125" style="5" bestFit="1" customWidth="1"/>
    <col min="4619" max="4619" width="4.5703125" style="5" customWidth="1"/>
    <col min="4620" max="4620" width="9.140625" style="5" customWidth="1"/>
    <col min="4621" max="4864" width="9.140625" style="5"/>
    <col min="4865" max="4865" width="3.42578125" style="5" customWidth="1"/>
    <col min="4866" max="4866" width="5.7109375" style="5" customWidth="1"/>
    <col min="4867" max="4867" width="45" style="5" customWidth="1"/>
    <col min="4868" max="4868" width="6.85546875" style="5" customWidth="1"/>
    <col min="4869" max="4869" width="11" style="5" customWidth="1"/>
    <col min="4870" max="4871" width="12" style="5" bestFit="1" customWidth="1"/>
    <col min="4872" max="4873" width="10.85546875" style="5" bestFit="1" customWidth="1"/>
    <col min="4874" max="4874" width="10.5703125" style="5" bestFit="1" customWidth="1"/>
    <col min="4875" max="4875" width="4.5703125" style="5" customWidth="1"/>
    <col min="4876" max="4876" width="9.140625" style="5" customWidth="1"/>
    <col min="4877" max="5120" width="9.140625" style="5"/>
    <col min="5121" max="5121" width="3.42578125" style="5" customWidth="1"/>
    <col min="5122" max="5122" width="5.7109375" style="5" customWidth="1"/>
    <col min="5123" max="5123" width="45" style="5" customWidth="1"/>
    <col min="5124" max="5124" width="6.85546875" style="5" customWidth="1"/>
    <col min="5125" max="5125" width="11" style="5" customWidth="1"/>
    <col min="5126" max="5127" width="12" style="5" bestFit="1" customWidth="1"/>
    <col min="5128" max="5129" width="10.85546875" style="5" bestFit="1" customWidth="1"/>
    <col min="5130" max="5130" width="10.5703125" style="5" bestFit="1" customWidth="1"/>
    <col min="5131" max="5131" width="4.5703125" style="5" customWidth="1"/>
    <col min="5132" max="5132" width="9.140625" style="5" customWidth="1"/>
    <col min="5133" max="5376" width="9.140625" style="5"/>
    <col min="5377" max="5377" width="3.42578125" style="5" customWidth="1"/>
    <col min="5378" max="5378" width="5.7109375" style="5" customWidth="1"/>
    <col min="5379" max="5379" width="45" style="5" customWidth="1"/>
    <col min="5380" max="5380" width="6.85546875" style="5" customWidth="1"/>
    <col min="5381" max="5381" width="11" style="5" customWidth="1"/>
    <col min="5382" max="5383" width="12" style="5" bestFit="1" customWidth="1"/>
    <col min="5384" max="5385" width="10.85546875" style="5" bestFit="1" customWidth="1"/>
    <col min="5386" max="5386" width="10.5703125" style="5" bestFit="1" customWidth="1"/>
    <col min="5387" max="5387" width="4.5703125" style="5" customWidth="1"/>
    <col min="5388" max="5388" width="9.140625" style="5" customWidth="1"/>
    <col min="5389" max="5632" width="9.140625" style="5"/>
    <col min="5633" max="5633" width="3.42578125" style="5" customWidth="1"/>
    <col min="5634" max="5634" width="5.7109375" style="5" customWidth="1"/>
    <col min="5635" max="5635" width="45" style="5" customWidth="1"/>
    <col min="5636" max="5636" width="6.85546875" style="5" customWidth="1"/>
    <col min="5637" max="5637" width="11" style="5" customWidth="1"/>
    <col min="5638" max="5639" width="12" style="5" bestFit="1" customWidth="1"/>
    <col min="5640" max="5641" width="10.85546875" style="5" bestFit="1" customWidth="1"/>
    <col min="5642" max="5642" width="10.5703125" style="5" bestFit="1" customWidth="1"/>
    <col min="5643" max="5643" width="4.5703125" style="5" customWidth="1"/>
    <col min="5644" max="5644" width="9.140625" style="5" customWidth="1"/>
    <col min="5645" max="5888" width="9.140625" style="5"/>
    <col min="5889" max="5889" width="3.42578125" style="5" customWidth="1"/>
    <col min="5890" max="5890" width="5.7109375" style="5" customWidth="1"/>
    <col min="5891" max="5891" width="45" style="5" customWidth="1"/>
    <col min="5892" max="5892" width="6.85546875" style="5" customWidth="1"/>
    <col min="5893" max="5893" width="11" style="5" customWidth="1"/>
    <col min="5894" max="5895" width="12" style="5" bestFit="1" customWidth="1"/>
    <col min="5896" max="5897" width="10.85546875" style="5" bestFit="1" customWidth="1"/>
    <col min="5898" max="5898" width="10.5703125" style="5" bestFit="1" customWidth="1"/>
    <col min="5899" max="5899" width="4.5703125" style="5" customWidth="1"/>
    <col min="5900" max="5900" width="9.140625" style="5" customWidth="1"/>
    <col min="5901" max="6144" width="9.140625" style="5"/>
    <col min="6145" max="6145" width="3.42578125" style="5" customWidth="1"/>
    <col min="6146" max="6146" width="5.7109375" style="5" customWidth="1"/>
    <col min="6147" max="6147" width="45" style="5" customWidth="1"/>
    <col min="6148" max="6148" width="6.85546875" style="5" customWidth="1"/>
    <col min="6149" max="6149" width="11" style="5" customWidth="1"/>
    <col min="6150" max="6151" width="12" style="5" bestFit="1" customWidth="1"/>
    <col min="6152" max="6153" width="10.85546875" style="5" bestFit="1" customWidth="1"/>
    <col min="6154" max="6154" width="10.5703125" style="5" bestFit="1" customWidth="1"/>
    <col min="6155" max="6155" width="4.5703125" style="5" customWidth="1"/>
    <col min="6156" max="6156" width="9.140625" style="5" customWidth="1"/>
    <col min="6157" max="6400" width="9.140625" style="5"/>
    <col min="6401" max="6401" width="3.42578125" style="5" customWidth="1"/>
    <col min="6402" max="6402" width="5.7109375" style="5" customWidth="1"/>
    <col min="6403" max="6403" width="45" style="5" customWidth="1"/>
    <col min="6404" max="6404" width="6.85546875" style="5" customWidth="1"/>
    <col min="6405" max="6405" width="11" style="5" customWidth="1"/>
    <col min="6406" max="6407" width="12" style="5" bestFit="1" customWidth="1"/>
    <col min="6408" max="6409" width="10.85546875" style="5" bestFit="1" customWidth="1"/>
    <col min="6410" max="6410" width="10.5703125" style="5" bestFit="1" customWidth="1"/>
    <col min="6411" max="6411" width="4.5703125" style="5" customWidth="1"/>
    <col min="6412" max="6412" width="9.140625" style="5" customWidth="1"/>
    <col min="6413" max="6656" width="9.140625" style="5"/>
    <col min="6657" max="6657" width="3.42578125" style="5" customWidth="1"/>
    <col min="6658" max="6658" width="5.7109375" style="5" customWidth="1"/>
    <col min="6659" max="6659" width="45" style="5" customWidth="1"/>
    <col min="6660" max="6660" width="6.85546875" style="5" customWidth="1"/>
    <col min="6661" max="6661" width="11" style="5" customWidth="1"/>
    <col min="6662" max="6663" width="12" style="5" bestFit="1" customWidth="1"/>
    <col min="6664" max="6665" width="10.85546875" style="5" bestFit="1" customWidth="1"/>
    <col min="6666" max="6666" width="10.5703125" style="5" bestFit="1" customWidth="1"/>
    <col min="6667" max="6667" width="4.5703125" style="5" customWidth="1"/>
    <col min="6668" max="6668" width="9.140625" style="5" customWidth="1"/>
    <col min="6669" max="6912" width="9.140625" style="5"/>
    <col min="6913" max="6913" width="3.42578125" style="5" customWidth="1"/>
    <col min="6914" max="6914" width="5.7109375" style="5" customWidth="1"/>
    <col min="6915" max="6915" width="45" style="5" customWidth="1"/>
    <col min="6916" max="6916" width="6.85546875" style="5" customWidth="1"/>
    <col min="6917" max="6917" width="11" style="5" customWidth="1"/>
    <col min="6918" max="6919" width="12" style="5" bestFit="1" customWidth="1"/>
    <col min="6920" max="6921" width="10.85546875" style="5" bestFit="1" customWidth="1"/>
    <col min="6922" max="6922" width="10.5703125" style="5" bestFit="1" customWidth="1"/>
    <col min="6923" max="6923" width="4.5703125" style="5" customWidth="1"/>
    <col min="6924" max="6924" width="9.140625" style="5" customWidth="1"/>
    <col min="6925" max="7168" width="9.140625" style="5"/>
    <col min="7169" max="7169" width="3.42578125" style="5" customWidth="1"/>
    <col min="7170" max="7170" width="5.7109375" style="5" customWidth="1"/>
    <col min="7171" max="7171" width="45" style="5" customWidth="1"/>
    <col min="7172" max="7172" width="6.85546875" style="5" customWidth="1"/>
    <col min="7173" max="7173" width="11" style="5" customWidth="1"/>
    <col min="7174" max="7175" width="12" style="5" bestFit="1" customWidth="1"/>
    <col min="7176" max="7177" width="10.85546875" style="5" bestFit="1" customWidth="1"/>
    <col min="7178" max="7178" width="10.5703125" style="5" bestFit="1" customWidth="1"/>
    <col min="7179" max="7179" width="4.5703125" style="5" customWidth="1"/>
    <col min="7180" max="7180" width="9.140625" style="5" customWidth="1"/>
    <col min="7181" max="7424" width="9.140625" style="5"/>
    <col min="7425" max="7425" width="3.42578125" style="5" customWidth="1"/>
    <col min="7426" max="7426" width="5.7109375" style="5" customWidth="1"/>
    <col min="7427" max="7427" width="45" style="5" customWidth="1"/>
    <col min="7428" max="7428" width="6.85546875" style="5" customWidth="1"/>
    <col min="7429" max="7429" width="11" style="5" customWidth="1"/>
    <col min="7430" max="7431" width="12" style="5" bestFit="1" customWidth="1"/>
    <col min="7432" max="7433" width="10.85546875" style="5" bestFit="1" customWidth="1"/>
    <col min="7434" max="7434" width="10.5703125" style="5" bestFit="1" customWidth="1"/>
    <col min="7435" max="7435" width="4.5703125" style="5" customWidth="1"/>
    <col min="7436" max="7436" width="9.140625" style="5" customWidth="1"/>
    <col min="7437" max="7680" width="9.140625" style="5"/>
    <col min="7681" max="7681" width="3.42578125" style="5" customWidth="1"/>
    <col min="7682" max="7682" width="5.7109375" style="5" customWidth="1"/>
    <col min="7683" max="7683" width="45" style="5" customWidth="1"/>
    <col min="7684" max="7684" width="6.85546875" style="5" customWidth="1"/>
    <col min="7685" max="7685" width="11" style="5" customWidth="1"/>
    <col min="7686" max="7687" width="12" style="5" bestFit="1" customWidth="1"/>
    <col min="7688" max="7689" width="10.85546875" style="5" bestFit="1" customWidth="1"/>
    <col min="7690" max="7690" width="10.5703125" style="5" bestFit="1" customWidth="1"/>
    <col min="7691" max="7691" width="4.5703125" style="5" customWidth="1"/>
    <col min="7692" max="7692" width="9.140625" style="5" customWidth="1"/>
    <col min="7693" max="7936" width="9.140625" style="5"/>
    <col min="7937" max="7937" width="3.42578125" style="5" customWidth="1"/>
    <col min="7938" max="7938" width="5.7109375" style="5" customWidth="1"/>
    <col min="7939" max="7939" width="45" style="5" customWidth="1"/>
    <col min="7940" max="7940" width="6.85546875" style="5" customWidth="1"/>
    <col min="7941" max="7941" width="11" style="5" customWidth="1"/>
    <col min="7942" max="7943" width="12" style="5" bestFit="1" customWidth="1"/>
    <col min="7944" max="7945" width="10.85546875" style="5" bestFit="1" customWidth="1"/>
    <col min="7946" max="7946" width="10.5703125" style="5" bestFit="1" customWidth="1"/>
    <col min="7947" max="7947" width="4.5703125" style="5" customWidth="1"/>
    <col min="7948" max="7948" width="9.140625" style="5" customWidth="1"/>
    <col min="7949" max="8192" width="9.140625" style="5"/>
    <col min="8193" max="8193" width="3.42578125" style="5" customWidth="1"/>
    <col min="8194" max="8194" width="5.7109375" style="5" customWidth="1"/>
    <col min="8195" max="8195" width="45" style="5" customWidth="1"/>
    <col min="8196" max="8196" width="6.85546875" style="5" customWidth="1"/>
    <col min="8197" max="8197" width="11" style="5" customWidth="1"/>
    <col min="8198" max="8199" width="12" style="5" bestFit="1" customWidth="1"/>
    <col min="8200" max="8201" width="10.85546875" style="5" bestFit="1" customWidth="1"/>
    <col min="8202" max="8202" width="10.5703125" style="5" bestFit="1" customWidth="1"/>
    <col min="8203" max="8203" width="4.5703125" style="5" customWidth="1"/>
    <col min="8204" max="8204" width="9.140625" style="5" customWidth="1"/>
    <col min="8205" max="8448" width="9.140625" style="5"/>
    <col min="8449" max="8449" width="3.42578125" style="5" customWidth="1"/>
    <col min="8450" max="8450" width="5.7109375" style="5" customWidth="1"/>
    <col min="8451" max="8451" width="45" style="5" customWidth="1"/>
    <col min="8452" max="8452" width="6.85546875" style="5" customWidth="1"/>
    <col min="8453" max="8453" width="11" style="5" customWidth="1"/>
    <col min="8454" max="8455" width="12" style="5" bestFit="1" customWidth="1"/>
    <col min="8456" max="8457" width="10.85546875" style="5" bestFit="1" customWidth="1"/>
    <col min="8458" max="8458" width="10.5703125" style="5" bestFit="1" customWidth="1"/>
    <col min="8459" max="8459" width="4.5703125" style="5" customWidth="1"/>
    <col min="8460" max="8460" width="9.140625" style="5" customWidth="1"/>
    <col min="8461" max="8704" width="9.140625" style="5"/>
    <col min="8705" max="8705" width="3.42578125" style="5" customWidth="1"/>
    <col min="8706" max="8706" width="5.7109375" style="5" customWidth="1"/>
    <col min="8707" max="8707" width="45" style="5" customWidth="1"/>
    <col min="8708" max="8708" width="6.85546875" style="5" customWidth="1"/>
    <col min="8709" max="8709" width="11" style="5" customWidth="1"/>
    <col min="8710" max="8711" width="12" style="5" bestFit="1" customWidth="1"/>
    <col min="8712" max="8713" width="10.85546875" style="5" bestFit="1" customWidth="1"/>
    <col min="8714" max="8714" width="10.5703125" style="5" bestFit="1" customWidth="1"/>
    <col min="8715" max="8715" width="4.5703125" style="5" customWidth="1"/>
    <col min="8716" max="8716" width="9.140625" style="5" customWidth="1"/>
    <col min="8717" max="8960" width="9.140625" style="5"/>
    <col min="8961" max="8961" width="3.42578125" style="5" customWidth="1"/>
    <col min="8962" max="8962" width="5.7109375" style="5" customWidth="1"/>
    <col min="8963" max="8963" width="45" style="5" customWidth="1"/>
    <col min="8964" max="8964" width="6.85546875" style="5" customWidth="1"/>
    <col min="8965" max="8965" width="11" style="5" customWidth="1"/>
    <col min="8966" max="8967" width="12" style="5" bestFit="1" customWidth="1"/>
    <col min="8968" max="8969" width="10.85546875" style="5" bestFit="1" customWidth="1"/>
    <col min="8970" max="8970" width="10.5703125" style="5" bestFit="1" customWidth="1"/>
    <col min="8971" max="8971" width="4.5703125" style="5" customWidth="1"/>
    <col min="8972" max="8972" width="9.140625" style="5" customWidth="1"/>
    <col min="8973" max="9216" width="9.140625" style="5"/>
    <col min="9217" max="9217" width="3.42578125" style="5" customWidth="1"/>
    <col min="9218" max="9218" width="5.7109375" style="5" customWidth="1"/>
    <col min="9219" max="9219" width="45" style="5" customWidth="1"/>
    <col min="9220" max="9220" width="6.85546875" style="5" customWidth="1"/>
    <col min="9221" max="9221" width="11" style="5" customWidth="1"/>
    <col min="9222" max="9223" width="12" style="5" bestFit="1" customWidth="1"/>
    <col min="9224" max="9225" width="10.85546875" style="5" bestFit="1" customWidth="1"/>
    <col min="9226" max="9226" width="10.5703125" style="5" bestFit="1" customWidth="1"/>
    <col min="9227" max="9227" width="4.5703125" style="5" customWidth="1"/>
    <col min="9228" max="9228" width="9.140625" style="5" customWidth="1"/>
    <col min="9229" max="9472" width="9.140625" style="5"/>
    <col min="9473" max="9473" width="3.42578125" style="5" customWidth="1"/>
    <col min="9474" max="9474" width="5.7109375" style="5" customWidth="1"/>
    <col min="9475" max="9475" width="45" style="5" customWidth="1"/>
    <col min="9476" max="9476" width="6.85546875" style="5" customWidth="1"/>
    <col min="9477" max="9477" width="11" style="5" customWidth="1"/>
    <col min="9478" max="9479" width="12" style="5" bestFit="1" customWidth="1"/>
    <col min="9480" max="9481" width="10.85546875" style="5" bestFit="1" customWidth="1"/>
    <col min="9482" max="9482" width="10.5703125" style="5" bestFit="1" customWidth="1"/>
    <col min="9483" max="9483" width="4.5703125" style="5" customWidth="1"/>
    <col min="9484" max="9484" width="9.140625" style="5" customWidth="1"/>
    <col min="9485" max="9728" width="9.140625" style="5"/>
    <col min="9729" max="9729" width="3.42578125" style="5" customWidth="1"/>
    <col min="9730" max="9730" width="5.7109375" style="5" customWidth="1"/>
    <col min="9731" max="9731" width="45" style="5" customWidth="1"/>
    <col min="9732" max="9732" width="6.85546875" style="5" customWidth="1"/>
    <col min="9733" max="9733" width="11" style="5" customWidth="1"/>
    <col min="9734" max="9735" width="12" style="5" bestFit="1" customWidth="1"/>
    <col min="9736" max="9737" width="10.85546875" style="5" bestFit="1" customWidth="1"/>
    <col min="9738" max="9738" width="10.5703125" style="5" bestFit="1" customWidth="1"/>
    <col min="9739" max="9739" width="4.5703125" style="5" customWidth="1"/>
    <col min="9740" max="9740" width="9.140625" style="5" customWidth="1"/>
    <col min="9741" max="9984" width="9.140625" style="5"/>
    <col min="9985" max="9985" width="3.42578125" style="5" customWidth="1"/>
    <col min="9986" max="9986" width="5.7109375" style="5" customWidth="1"/>
    <col min="9987" max="9987" width="45" style="5" customWidth="1"/>
    <col min="9988" max="9988" width="6.85546875" style="5" customWidth="1"/>
    <col min="9989" max="9989" width="11" style="5" customWidth="1"/>
    <col min="9990" max="9991" width="12" style="5" bestFit="1" customWidth="1"/>
    <col min="9992" max="9993" width="10.85546875" style="5" bestFit="1" customWidth="1"/>
    <col min="9994" max="9994" width="10.5703125" style="5" bestFit="1" customWidth="1"/>
    <col min="9995" max="9995" width="4.5703125" style="5" customWidth="1"/>
    <col min="9996" max="9996" width="9.140625" style="5" customWidth="1"/>
    <col min="9997" max="10240" width="9.140625" style="5"/>
    <col min="10241" max="10241" width="3.42578125" style="5" customWidth="1"/>
    <col min="10242" max="10242" width="5.7109375" style="5" customWidth="1"/>
    <col min="10243" max="10243" width="45" style="5" customWidth="1"/>
    <col min="10244" max="10244" width="6.85546875" style="5" customWidth="1"/>
    <col min="10245" max="10245" width="11" style="5" customWidth="1"/>
    <col min="10246" max="10247" width="12" style="5" bestFit="1" customWidth="1"/>
    <col min="10248" max="10249" width="10.85546875" style="5" bestFit="1" customWidth="1"/>
    <col min="10250" max="10250" width="10.5703125" style="5" bestFit="1" customWidth="1"/>
    <col min="10251" max="10251" width="4.5703125" style="5" customWidth="1"/>
    <col min="10252" max="10252" width="9.140625" style="5" customWidth="1"/>
    <col min="10253" max="10496" width="9.140625" style="5"/>
    <col min="10497" max="10497" width="3.42578125" style="5" customWidth="1"/>
    <col min="10498" max="10498" width="5.7109375" style="5" customWidth="1"/>
    <col min="10499" max="10499" width="45" style="5" customWidth="1"/>
    <col min="10500" max="10500" width="6.85546875" style="5" customWidth="1"/>
    <col min="10501" max="10501" width="11" style="5" customWidth="1"/>
    <col min="10502" max="10503" width="12" style="5" bestFit="1" customWidth="1"/>
    <col min="10504" max="10505" width="10.85546875" style="5" bestFit="1" customWidth="1"/>
    <col min="10506" max="10506" width="10.5703125" style="5" bestFit="1" customWidth="1"/>
    <col min="10507" max="10507" width="4.5703125" style="5" customWidth="1"/>
    <col min="10508" max="10508" width="9.140625" style="5" customWidth="1"/>
    <col min="10509" max="10752" width="9.140625" style="5"/>
    <col min="10753" max="10753" width="3.42578125" style="5" customWidth="1"/>
    <col min="10754" max="10754" width="5.7109375" style="5" customWidth="1"/>
    <col min="10755" max="10755" width="45" style="5" customWidth="1"/>
    <col min="10756" max="10756" width="6.85546875" style="5" customWidth="1"/>
    <col min="10757" max="10757" width="11" style="5" customWidth="1"/>
    <col min="10758" max="10759" width="12" style="5" bestFit="1" customWidth="1"/>
    <col min="10760" max="10761" width="10.85546875" style="5" bestFit="1" customWidth="1"/>
    <col min="10762" max="10762" width="10.5703125" style="5" bestFit="1" customWidth="1"/>
    <col min="10763" max="10763" width="4.5703125" style="5" customWidth="1"/>
    <col min="10764" max="10764" width="9.140625" style="5" customWidth="1"/>
    <col min="10765" max="11008" width="9.140625" style="5"/>
    <col min="11009" max="11009" width="3.42578125" style="5" customWidth="1"/>
    <col min="11010" max="11010" width="5.7109375" style="5" customWidth="1"/>
    <col min="11011" max="11011" width="45" style="5" customWidth="1"/>
    <col min="11012" max="11012" width="6.85546875" style="5" customWidth="1"/>
    <col min="11013" max="11013" width="11" style="5" customWidth="1"/>
    <col min="11014" max="11015" width="12" style="5" bestFit="1" customWidth="1"/>
    <col min="11016" max="11017" width="10.85546875" style="5" bestFit="1" customWidth="1"/>
    <col min="11018" max="11018" width="10.5703125" style="5" bestFit="1" customWidth="1"/>
    <col min="11019" max="11019" width="4.5703125" style="5" customWidth="1"/>
    <col min="11020" max="11020" width="9.140625" style="5" customWidth="1"/>
    <col min="11021" max="11264" width="9.140625" style="5"/>
    <col min="11265" max="11265" width="3.42578125" style="5" customWidth="1"/>
    <col min="11266" max="11266" width="5.7109375" style="5" customWidth="1"/>
    <col min="11267" max="11267" width="45" style="5" customWidth="1"/>
    <col min="11268" max="11268" width="6.85546875" style="5" customWidth="1"/>
    <col min="11269" max="11269" width="11" style="5" customWidth="1"/>
    <col min="11270" max="11271" width="12" style="5" bestFit="1" customWidth="1"/>
    <col min="11272" max="11273" width="10.85546875" style="5" bestFit="1" customWidth="1"/>
    <col min="11274" max="11274" width="10.5703125" style="5" bestFit="1" customWidth="1"/>
    <col min="11275" max="11275" width="4.5703125" style="5" customWidth="1"/>
    <col min="11276" max="11276" width="9.140625" style="5" customWidth="1"/>
    <col min="11277" max="11520" width="9.140625" style="5"/>
    <col min="11521" max="11521" width="3.42578125" style="5" customWidth="1"/>
    <col min="11522" max="11522" width="5.7109375" style="5" customWidth="1"/>
    <col min="11523" max="11523" width="45" style="5" customWidth="1"/>
    <col min="11524" max="11524" width="6.85546875" style="5" customWidth="1"/>
    <col min="11525" max="11525" width="11" style="5" customWidth="1"/>
    <col min="11526" max="11527" width="12" style="5" bestFit="1" customWidth="1"/>
    <col min="11528" max="11529" width="10.85546875" style="5" bestFit="1" customWidth="1"/>
    <col min="11530" max="11530" width="10.5703125" style="5" bestFit="1" customWidth="1"/>
    <col min="11531" max="11531" width="4.5703125" style="5" customWidth="1"/>
    <col min="11532" max="11532" width="9.140625" style="5" customWidth="1"/>
    <col min="11533" max="11776" width="9.140625" style="5"/>
    <col min="11777" max="11777" width="3.42578125" style="5" customWidth="1"/>
    <col min="11778" max="11778" width="5.7109375" style="5" customWidth="1"/>
    <col min="11779" max="11779" width="45" style="5" customWidth="1"/>
    <col min="11780" max="11780" width="6.85546875" style="5" customWidth="1"/>
    <col min="11781" max="11781" width="11" style="5" customWidth="1"/>
    <col min="11782" max="11783" width="12" style="5" bestFit="1" customWidth="1"/>
    <col min="11784" max="11785" width="10.85546875" style="5" bestFit="1" customWidth="1"/>
    <col min="11786" max="11786" width="10.5703125" style="5" bestFit="1" customWidth="1"/>
    <col min="11787" max="11787" width="4.5703125" style="5" customWidth="1"/>
    <col min="11788" max="11788" width="9.140625" style="5" customWidth="1"/>
    <col min="11789" max="12032" width="9.140625" style="5"/>
    <col min="12033" max="12033" width="3.42578125" style="5" customWidth="1"/>
    <col min="12034" max="12034" width="5.7109375" style="5" customWidth="1"/>
    <col min="12035" max="12035" width="45" style="5" customWidth="1"/>
    <col min="12036" max="12036" width="6.85546875" style="5" customWidth="1"/>
    <col min="12037" max="12037" width="11" style="5" customWidth="1"/>
    <col min="12038" max="12039" width="12" style="5" bestFit="1" customWidth="1"/>
    <col min="12040" max="12041" width="10.85546875" style="5" bestFit="1" customWidth="1"/>
    <col min="12042" max="12042" width="10.5703125" style="5" bestFit="1" customWidth="1"/>
    <col min="12043" max="12043" width="4.5703125" style="5" customWidth="1"/>
    <col min="12044" max="12044" width="9.140625" style="5" customWidth="1"/>
    <col min="12045" max="12288" width="9.140625" style="5"/>
    <col min="12289" max="12289" width="3.42578125" style="5" customWidth="1"/>
    <col min="12290" max="12290" width="5.7109375" style="5" customWidth="1"/>
    <col min="12291" max="12291" width="45" style="5" customWidth="1"/>
    <col min="12292" max="12292" width="6.85546875" style="5" customWidth="1"/>
    <col min="12293" max="12293" width="11" style="5" customWidth="1"/>
    <col min="12294" max="12295" width="12" style="5" bestFit="1" customWidth="1"/>
    <col min="12296" max="12297" width="10.85546875" style="5" bestFit="1" customWidth="1"/>
    <col min="12298" max="12298" width="10.5703125" style="5" bestFit="1" customWidth="1"/>
    <col min="12299" max="12299" width="4.5703125" style="5" customWidth="1"/>
    <col min="12300" max="12300" width="9.140625" style="5" customWidth="1"/>
    <col min="12301" max="12544" width="9.140625" style="5"/>
    <col min="12545" max="12545" width="3.42578125" style="5" customWidth="1"/>
    <col min="12546" max="12546" width="5.7109375" style="5" customWidth="1"/>
    <col min="12547" max="12547" width="45" style="5" customWidth="1"/>
    <col min="12548" max="12548" width="6.85546875" style="5" customWidth="1"/>
    <col min="12549" max="12549" width="11" style="5" customWidth="1"/>
    <col min="12550" max="12551" width="12" style="5" bestFit="1" customWidth="1"/>
    <col min="12552" max="12553" width="10.85546875" style="5" bestFit="1" customWidth="1"/>
    <col min="12554" max="12554" width="10.5703125" style="5" bestFit="1" customWidth="1"/>
    <col min="12555" max="12555" width="4.5703125" style="5" customWidth="1"/>
    <col min="12556" max="12556" width="9.140625" style="5" customWidth="1"/>
    <col min="12557" max="12800" width="9.140625" style="5"/>
    <col min="12801" max="12801" width="3.42578125" style="5" customWidth="1"/>
    <col min="12802" max="12802" width="5.7109375" style="5" customWidth="1"/>
    <col min="12803" max="12803" width="45" style="5" customWidth="1"/>
    <col min="12804" max="12804" width="6.85546875" style="5" customWidth="1"/>
    <col min="12805" max="12805" width="11" style="5" customWidth="1"/>
    <col min="12806" max="12807" width="12" style="5" bestFit="1" customWidth="1"/>
    <col min="12808" max="12809" width="10.85546875" style="5" bestFit="1" customWidth="1"/>
    <col min="12810" max="12810" width="10.5703125" style="5" bestFit="1" customWidth="1"/>
    <col min="12811" max="12811" width="4.5703125" style="5" customWidth="1"/>
    <col min="12812" max="12812" width="9.140625" style="5" customWidth="1"/>
    <col min="12813" max="13056" width="9.140625" style="5"/>
    <col min="13057" max="13057" width="3.42578125" style="5" customWidth="1"/>
    <col min="13058" max="13058" width="5.7109375" style="5" customWidth="1"/>
    <col min="13059" max="13059" width="45" style="5" customWidth="1"/>
    <col min="13060" max="13060" width="6.85546875" style="5" customWidth="1"/>
    <col min="13061" max="13061" width="11" style="5" customWidth="1"/>
    <col min="13062" max="13063" width="12" style="5" bestFit="1" customWidth="1"/>
    <col min="13064" max="13065" width="10.85546875" style="5" bestFit="1" customWidth="1"/>
    <col min="13066" max="13066" width="10.5703125" style="5" bestFit="1" customWidth="1"/>
    <col min="13067" max="13067" width="4.5703125" style="5" customWidth="1"/>
    <col min="13068" max="13068" width="9.140625" style="5" customWidth="1"/>
    <col min="13069" max="13312" width="9.140625" style="5"/>
    <col min="13313" max="13313" width="3.42578125" style="5" customWidth="1"/>
    <col min="13314" max="13314" width="5.7109375" style="5" customWidth="1"/>
    <col min="13315" max="13315" width="45" style="5" customWidth="1"/>
    <col min="13316" max="13316" width="6.85546875" style="5" customWidth="1"/>
    <col min="13317" max="13317" width="11" style="5" customWidth="1"/>
    <col min="13318" max="13319" width="12" style="5" bestFit="1" customWidth="1"/>
    <col min="13320" max="13321" width="10.85546875" style="5" bestFit="1" customWidth="1"/>
    <col min="13322" max="13322" width="10.5703125" style="5" bestFit="1" customWidth="1"/>
    <col min="13323" max="13323" width="4.5703125" style="5" customWidth="1"/>
    <col min="13324" max="13324" width="9.140625" style="5" customWidth="1"/>
    <col min="13325" max="13568" width="9.140625" style="5"/>
    <col min="13569" max="13569" width="3.42578125" style="5" customWidth="1"/>
    <col min="13570" max="13570" width="5.7109375" style="5" customWidth="1"/>
    <col min="13571" max="13571" width="45" style="5" customWidth="1"/>
    <col min="13572" max="13572" width="6.85546875" style="5" customWidth="1"/>
    <col min="13573" max="13573" width="11" style="5" customWidth="1"/>
    <col min="13574" max="13575" width="12" style="5" bestFit="1" customWidth="1"/>
    <col min="13576" max="13577" width="10.85546875" style="5" bestFit="1" customWidth="1"/>
    <col min="13578" max="13578" width="10.5703125" style="5" bestFit="1" customWidth="1"/>
    <col min="13579" max="13579" width="4.5703125" style="5" customWidth="1"/>
    <col min="13580" max="13580" width="9.140625" style="5" customWidth="1"/>
    <col min="13581" max="13824" width="9.140625" style="5"/>
    <col min="13825" max="13825" width="3.42578125" style="5" customWidth="1"/>
    <col min="13826" max="13826" width="5.7109375" style="5" customWidth="1"/>
    <col min="13827" max="13827" width="45" style="5" customWidth="1"/>
    <col min="13828" max="13828" width="6.85546875" style="5" customWidth="1"/>
    <col min="13829" max="13829" width="11" style="5" customWidth="1"/>
    <col min="13830" max="13831" width="12" style="5" bestFit="1" customWidth="1"/>
    <col min="13832" max="13833" width="10.85546875" style="5" bestFit="1" customWidth="1"/>
    <col min="13834" max="13834" width="10.5703125" style="5" bestFit="1" customWidth="1"/>
    <col min="13835" max="13835" width="4.5703125" style="5" customWidth="1"/>
    <col min="13836" max="13836" width="9.140625" style="5" customWidth="1"/>
    <col min="13837" max="14080" width="9.140625" style="5"/>
    <col min="14081" max="14081" width="3.42578125" style="5" customWidth="1"/>
    <col min="14082" max="14082" width="5.7109375" style="5" customWidth="1"/>
    <col min="14083" max="14083" width="45" style="5" customWidth="1"/>
    <col min="14084" max="14084" width="6.85546875" style="5" customWidth="1"/>
    <col min="14085" max="14085" width="11" style="5" customWidth="1"/>
    <col min="14086" max="14087" width="12" style="5" bestFit="1" customWidth="1"/>
    <col min="14088" max="14089" width="10.85546875" style="5" bestFit="1" customWidth="1"/>
    <col min="14090" max="14090" width="10.5703125" style="5" bestFit="1" customWidth="1"/>
    <col min="14091" max="14091" width="4.5703125" style="5" customWidth="1"/>
    <col min="14092" max="14092" width="9.140625" style="5" customWidth="1"/>
    <col min="14093" max="14336" width="9.140625" style="5"/>
    <col min="14337" max="14337" width="3.42578125" style="5" customWidth="1"/>
    <col min="14338" max="14338" width="5.7109375" style="5" customWidth="1"/>
    <col min="14339" max="14339" width="45" style="5" customWidth="1"/>
    <col min="14340" max="14340" width="6.85546875" style="5" customWidth="1"/>
    <col min="14341" max="14341" width="11" style="5" customWidth="1"/>
    <col min="14342" max="14343" width="12" style="5" bestFit="1" customWidth="1"/>
    <col min="14344" max="14345" width="10.85546875" style="5" bestFit="1" customWidth="1"/>
    <col min="14346" max="14346" width="10.5703125" style="5" bestFit="1" customWidth="1"/>
    <col min="14347" max="14347" width="4.5703125" style="5" customWidth="1"/>
    <col min="14348" max="14348" width="9.140625" style="5" customWidth="1"/>
    <col min="14349" max="14592" width="9.140625" style="5"/>
    <col min="14593" max="14593" width="3.42578125" style="5" customWidth="1"/>
    <col min="14594" max="14594" width="5.7109375" style="5" customWidth="1"/>
    <col min="14595" max="14595" width="45" style="5" customWidth="1"/>
    <col min="14596" max="14596" width="6.85546875" style="5" customWidth="1"/>
    <col min="14597" max="14597" width="11" style="5" customWidth="1"/>
    <col min="14598" max="14599" width="12" style="5" bestFit="1" customWidth="1"/>
    <col min="14600" max="14601" width="10.85546875" style="5" bestFit="1" customWidth="1"/>
    <col min="14602" max="14602" width="10.5703125" style="5" bestFit="1" customWidth="1"/>
    <col min="14603" max="14603" width="4.5703125" style="5" customWidth="1"/>
    <col min="14604" max="14604" width="9.140625" style="5" customWidth="1"/>
    <col min="14605" max="14848" width="9.140625" style="5"/>
    <col min="14849" max="14849" width="3.42578125" style="5" customWidth="1"/>
    <col min="14850" max="14850" width="5.7109375" style="5" customWidth="1"/>
    <col min="14851" max="14851" width="45" style="5" customWidth="1"/>
    <col min="14852" max="14852" width="6.85546875" style="5" customWidth="1"/>
    <col min="14853" max="14853" width="11" style="5" customWidth="1"/>
    <col min="14854" max="14855" width="12" style="5" bestFit="1" customWidth="1"/>
    <col min="14856" max="14857" width="10.85546875" style="5" bestFit="1" customWidth="1"/>
    <col min="14858" max="14858" width="10.5703125" style="5" bestFit="1" customWidth="1"/>
    <col min="14859" max="14859" width="4.5703125" style="5" customWidth="1"/>
    <col min="14860" max="14860" width="9.140625" style="5" customWidth="1"/>
    <col min="14861" max="15104" width="9.140625" style="5"/>
    <col min="15105" max="15105" width="3.42578125" style="5" customWidth="1"/>
    <col min="15106" max="15106" width="5.7109375" style="5" customWidth="1"/>
    <col min="15107" max="15107" width="45" style="5" customWidth="1"/>
    <col min="15108" max="15108" width="6.85546875" style="5" customWidth="1"/>
    <col min="15109" max="15109" width="11" style="5" customWidth="1"/>
    <col min="15110" max="15111" width="12" style="5" bestFit="1" customWidth="1"/>
    <col min="15112" max="15113" width="10.85546875" style="5" bestFit="1" customWidth="1"/>
    <col min="15114" max="15114" width="10.5703125" style="5" bestFit="1" customWidth="1"/>
    <col min="15115" max="15115" width="4.5703125" style="5" customWidth="1"/>
    <col min="15116" max="15116" width="9.140625" style="5" customWidth="1"/>
    <col min="15117" max="15360" width="9.140625" style="5"/>
    <col min="15361" max="15361" width="3.42578125" style="5" customWidth="1"/>
    <col min="15362" max="15362" width="5.7109375" style="5" customWidth="1"/>
    <col min="15363" max="15363" width="45" style="5" customWidth="1"/>
    <col min="15364" max="15364" width="6.85546875" style="5" customWidth="1"/>
    <col min="15365" max="15365" width="11" style="5" customWidth="1"/>
    <col min="15366" max="15367" width="12" style="5" bestFit="1" customWidth="1"/>
    <col min="15368" max="15369" width="10.85546875" style="5" bestFit="1" customWidth="1"/>
    <col min="15370" max="15370" width="10.5703125" style="5" bestFit="1" customWidth="1"/>
    <col min="15371" max="15371" width="4.5703125" style="5" customWidth="1"/>
    <col min="15372" max="15372" width="9.140625" style="5" customWidth="1"/>
    <col min="15373" max="15616" width="9.140625" style="5"/>
    <col min="15617" max="15617" width="3.42578125" style="5" customWidth="1"/>
    <col min="15618" max="15618" width="5.7109375" style="5" customWidth="1"/>
    <col min="15619" max="15619" width="45" style="5" customWidth="1"/>
    <col min="15620" max="15620" width="6.85546875" style="5" customWidth="1"/>
    <col min="15621" max="15621" width="11" style="5" customWidth="1"/>
    <col min="15622" max="15623" width="12" style="5" bestFit="1" customWidth="1"/>
    <col min="15624" max="15625" width="10.85546875" style="5" bestFit="1" customWidth="1"/>
    <col min="15626" max="15626" width="10.5703125" style="5" bestFit="1" customWidth="1"/>
    <col min="15627" max="15627" width="4.5703125" style="5" customWidth="1"/>
    <col min="15628" max="15628" width="9.140625" style="5" customWidth="1"/>
    <col min="15629" max="15872" width="9.140625" style="5"/>
    <col min="15873" max="15873" width="3.42578125" style="5" customWidth="1"/>
    <col min="15874" max="15874" width="5.7109375" style="5" customWidth="1"/>
    <col min="15875" max="15875" width="45" style="5" customWidth="1"/>
    <col min="15876" max="15876" width="6.85546875" style="5" customWidth="1"/>
    <col min="15877" max="15877" width="11" style="5" customWidth="1"/>
    <col min="15878" max="15879" width="12" style="5" bestFit="1" customWidth="1"/>
    <col min="15880" max="15881" width="10.85546875" style="5" bestFit="1" customWidth="1"/>
    <col min="15882" max="15882" width="10.5703125" style="5" bestFit="1" customWidth="1"/>
    <col min="15883" max="15883" width="4.5703125" style="5" customWidth="1"/>
    <col min="15884" max="15884" width="9.140625" style="5" customWidth="1"/>
    <col min="15885" max="16128" width="9.140625" style="5"/>
    <col min="16129" max="16129" width="3.42578125" style="5" customWidth="1"/>
    <col min="16130" max="16130" width="5.7109375" style="5" customWidth="1"/>
    <col min="16131" max="16131" width="45" style="5" customWidth="1"/>
    <col min="16132" max="16132" width="6.85546875" style="5" customWidth="1"/>
    <col min="16133" max="16133" width="11" style="5" customWidth="1"/>
    <col min="16134" max="16135" width="12" style="5" bestFit="1" customWidth="1"/>
    <col min="16136" max="16137" width="10.85546875" style="5" bestFit="1" customWidth="1"/>
    <col min="16138" max="16138" width="10.5703125" style="5" bestFit="1" customWidth="1"/>
    <col min="16139" max="16139" width="4.5703125" style="5" customWidth="1"/>
    <col min="16140" max="16140" width="9.140625" style="5" customWidth="1"/>
    <col min="16141" max="16384" width="9.140625" style="5"/>
  </cols>
  <sheetData>
    <row r="1" spans="2:12" s="308" customFormat="1"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2:12" s="308" customFormat="1" ht="15.75">
      <c r="B2" s="356" t="s">
        <v>43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2:12" s="308" customFormat="1" ht="15.75">
      <c r="B3" s="357" t="s">
        <v>347</v>
      </c>
      <c r="C3" s="358"/>
      <c r="D3" s="358"/>
      <c r="E3" s="358"/>
      <c r="F3" s="358"/>
      <c r="G3" s="358"/>
      <c r="H3" s="358"/>
      <c r="I3" s="358"/>
      <c r="J3" s="358"/>
      <c r="K3" s="319"/>
      <c r="L3" s="319"/>
    </row>
    <row r="4" spans="2:12" s="308" customFormat="1" ht="14.25">
      <c r="B4" s="498" t="s">
        <v>254</v>
      </c>
      <c r="C4" s="498"/>
      <c r="D4" s="498"/>
      <c r="E4" s="498"/>
      <c r="F4" s="498"/>
      <c r="G4" s="498"/>
      <c r="H4" s="498"/>
      <c r="I4" s="498"/>
      <c r="J4" s="498"/>
      <c r="K4" s="319"/>
      <c r="L4" s="319"/>
    </row>
    <row r="5" spans="2:12" s="308" customFormat="1" ht="14.25">
      <c r="B5" s="498" t="s">
        <v>230</v>
      </c>
      <c r="C5" s="498"/>
      <c r="D5" s="498"/>
      <c r="E5" s="498"/>
      <c r="F5" s="498"/>
      <c r="G5" s="498"/>
      <c r="H5" s="498"/>
      <c r="I5" s="498"/>
      <c r="J5" s="498"/>
      <c r="K5" s="319"/>
      <c r="L5" s="319"/>
    </row>
    <row r="6" spans="2:12" ht="13.5" thickBot="1">
      <c r="J6" s="5"/>
    </row>
    <row r="7" spans="2:12" ht="39" thickBot="1">
      <c r="B7" s="359" t="s">
        <v>255</v>
      </c>
      <c r="C7" s="7" t="s">
        <v>256</v>
      </c>
      <c r="D7" s="7" t="s">
        <v>257</v>
      </c>
      <c r="E7" s="8" t="s">
        <v>118</v>
      </c>
      <c r="F7" s="8" t="s">
        <v>258</v>
      </c>
      <c r="G7" s="8" t="s">
        <v>259</v>
      </c>
      <c r="H7" s="8" t="s">
        <v>260</v>
      </c>
      <c r="I7" s="8" t="s">
        <v>261</v>
      </c>
      <c r="J7" s="9" t="s">
        <v>262</v>
      </c>
    </row>
    <row r="8" spans="2:12" ht="8.25" customHeight="1">
      <c r="B8" s="360"/>
      <c r="C8" s="10"/>
      <c r="D8" s="10"/>
      <c r="E8" s="11"/>
      <c r="F8" s="11"/>
      <c r="G8" s="11"/>
      <c r="H8" s="11"/>
      <c r="I8" s="11"/>
      <c r="J8" s="12"/>
    </row>
    <row r="9" spans="2:12">
      <c r="B9" s="361">
        <v>1</v>
      </c>
      <c r="C9" s="13" t="s">
        <v>196</v>
      </c>
      <c r="D9" s="13">
        <v>1</v>
      </c>
      <c r="E9" s="14"/>
      <c r="F9" s="14"/>
      <c r="G9" s="14"/>
      <c r="H9" s="14"/>
      <c r="I9" s="14"/>
      <c r="J9" s="15">
        <v>0.8</v>
      </c>
      <c r="K9" s="22"/>
    </row>
    <row r="10" spans="2:12">
      <c r="B10" s="361">
        <v>2</v>
      </c>
      <c r="C10" s="13" t="s">
        <v>197</v>
      </c>
      <c r="D10" s="13"/>
      <c r="E10" s="14"/>
      <c r="F10" s="14"/>
      <c r="G10" s="14"/>
      <c r="H10" s="14"/>
      <c r="I10" s="14"/>
      <c r="J10" s="15">
        <v>0</v>
      </c>
      <c r="K10" s="22"/>
    </row>
    <row r="11" spans="2:12">
      <c r="B11" s="361">
        <v>3</v>
      </c>
      <c r="C11" s="16" t="s">
        <v>198</v>
      </c>
      <c r="D11" s="16"/>
      <c r="E11" s="17" t="s">
        <v>183</v>
      </c>
      <c r="F11" s="14"/>
      <c r="G11" s="14"/>
      <c r="H11" s="17" t="s">
        <v>183</v>
      </c>
      <c r="I11" s="14"/>
      <c r="J11" s="15">
        <v>0.9</v>
      </c>
      <c r="K11" s="22"/>
    </row>
    <row r="12" spans="2:12">
      <c r="B12" s="361">
        <v>4</v>
      </c>
      <c r="C12" s="16" t="s">
        <v>199</v>
      </c>
      <c r="D12" s="16">
        <v>2</v>
      </c>
      <c r="E12" s="17" t="s">
        <v>183</v>
      </c>
      <c r="F12" s="14"/>
      <c r="G12" s="14"/>
      <c r="H12" s="14"/>
      <c r="I12" s="14"/>
      <c r="J12" s="15">
        <v>1</v>
      </c>
      <c r="K12" s="22"/>
    </row>
    <row r="13" spans="2:12">
      <c r="B13" s="361">
        <v>5</v>
      </c>
      <c r="C13" s="13" t="s">
        <v>200</v>
      </c>
      <c r="D13" s="13">
        <v>3</v>
      </c>
      <c r="E13" s="17"/>
      <c r="F13" s="17"/>
      <c r="G13" s="17" t="s">
        <v>183</v>
      </c>
      <c r="H13" s="17"/>
      <c r="I13" s="14"/>
      <c r="J13" s="15">
        <v>0.84</v>
      </c>
      <c r="K13" s="22"/>
    </row>
    <row r="14" spans="2:12">
      <c r="B14" s="361">
        <v>6</v>
      </c>
      <c r="C14" s="13" t="s">
        <v>201</v>
      </c>
      <c r="D14" s="13">
        <v>3</v>
      </c>
      <c r="E14" s="17"/>
      <c r="F14" s="17"/>
      <c r="G14" s="17"/>
      <c r="H14" s="17"/>
      <c r="I14" s="17" t="s">
        <v>183</v>
      </c>
      <c r="J14" s="15">
        <v>0.85</v>
      </c>
      <c r="K14" s="22"/>
    </row>
    <row r="15" spans="2:12">
      <c r="B15" s="361">
        <v>7</v>
      </c>
      <c r="C15" s="13" t="s">
        <v>202</v>
      </c>
      <c r="D15" s="13">
        <v>3</v>
      </c>
      <c r="E15" s="14"/>
      <c r="F15" s="17"/>
      <c r="G15" s="17"/>
      <c r="H15" s="17" t="s">
        <v>183</v>
      </c>
      <c r="I15" s="17"/>
      <c r="J15" s="15">
        <v>0.87</v>
      </c>
    </row>
    <row r="16" spans="2:12">
      <c r="B16" s="361">
        <v>8</v>
      </c>
      <c r="C16" s="13" t="s">
        <v>203</v>
      </c>
      <c r="D16" s="13">
        <v>3</v>
      </c>
      <c r="E16" s="17"/>
      <c r="F16" s="17"/>
      <c r="G16" s="17" t="s">
        <v>183</v>
      </c>
      <c r="H16" s="17"/>
      <c r="I16" s="17" t="s">
        <v>183</v>
      </c>
      <c r="J16" s="15">
        <v>0.87</v>
      </c>
    </row>
    <row r="17" spans="2:11">
      <c r="B17" s="361">
        <v>9</v>
      </c>
      <c r="C17" s="13" t="s">
        <v>204</v>
      </c>
      <c r="D17" s="13">
        <v>3</v>
      </c>
      <c r="E17" s="17"/>
      <c r="F17" s="17"/>
      <c r="G17" s="17" t="s">
        <v>183</v>
      </c>
      <c r="H17" s="17" t="s">
        <v>183</v>
      </c>
      <c r="I17" s="17"/>
      <c r="J17" s="15">
        <v>0.88</v>
      </c>
    </row>
    <row r="18" spans="2:11">
      <c r="B18" s="361">
        <v>10</v>
      </c>
      <c r="C18" s="13" t="s">
        <v>205</v>
      </c>
      <c r="D18" s="13">
        <v>4</v>
      </c>
      <c r="E18" s="17" t="s">
        <v>183</v>
      </c>
      <c r="F18" s="17"/>
      <c r="G18" s="17"/>
      <c r="H18" s="17" t="s">
        <v>183</v>
      </c>
      <c r="I18" s="17"/>
      <c r="J18" s="15">
        <v>0.9</v>
      </c>
      <c r="K18" s="22"/>
    </row>
    <row r="19" spans="2:11">
      <c r="B19" s="361">
        <v>11</v>
      </c>
      <c r="C19" s="13" t="s">
        <v>206</v>
      </c>
      <c r="D19" s="13">
        <v>4</v>
      </c>
      <c r="E19" s="17" t="s">
        <v>183</v>
      </c>
      <c r="F19" s="17"/>
      <c r="G19" s="17" t="s">
        <v>183</v>
      </c>
      <c r="H19" s="17" t="s">
        <v>183</v>
      </c>
      <c r="I19" s="17"/>
      <c r="J19" s="15">
        <v>0.92</v>
      </c>
      <c r="K19" s="22"/>
    </row>
    <row r="20" spans="2:11">
      <c r="B20" s="361">
        <v>12</v>
      </c>
      <c r="C20" s="13" t="s">
        <v>207</v>
      </c>
      <c r="D20" s="13"/>
      <c r="E20" s="14"/>
      <c r="F20" s="14"/>
      <c r="G20" s="14"/>
      <c r="H20" s="14"/>
      <c r="I20" s="14"/>
      <c r="J20" s="15">
        <v>0.8</v>
      </c>
      <c r="K20" s="22"/>
    </row>
    <row r="21" spans="2:11">
      <c r="B21" s="361">
        <v>13</v>
      </c>
      <c r="C21" s="13" t="s">
        <v>208</v>
      </c>
      <c r="D21" s="13"/>
      <c r="E21" s="14"/>
      <c r="F21" s="14"/>
      <c r="G21" s="14"/>
      <c r="H21" s="14"/>
      <c r="I21" s="14"/>
      <c r="J21" s="15">
        <v>0</v>
      </c>
      <c r="K21" s="22"/>
    </row>
    <row r="22" spans="2:11" ht="15.75" customHeight="1">
      <c r="B22" s="361">
        <v>14</v>
      </c>
      <c r="C22" s="16" t="s">
        <v>209</v>
      </c>
      <c r="D22" s="16">
        <v>3</v>
      </c>
      <c r="E22" s="14"/>
      <c r="F22" s="17"/>
      <c r="G22" s="17" t="s">
        <v>183</v>
      </c>
      <c r="H22" s="14"/>
      <c r="I22" s="14"/>
      <c r="J22" s="15">
        <v>0.84</v>
      </c>
      <c r="K22" s="22"/>
    </row>
    <row r="23" spans="2:11">
      <c r="B23" s="361">
        <v>15</v>
      </c>
      <c r="C23" s="16" t="s">
        <v>210</v>
      </c>
      <c r="D23" s="13">
        <v>3</v>
      </c>
      <c r="E23" s="14"/>
      <c r="F23" s="14"/>
      <c r="G23" s="14"/>
      <c r="H23" s="14"/>
      <c r="I23" s="17" t="s">
        <v>183</v>
      </c>
      <c r="J23" s="15">
        <v>0.85</v>
      </c>
      <c r="K23" s="22"/>
    </row>
    <row r="24" spans="2:11">
      <c r="B24" s="361">
        <v>16</v>
      </c>
      <c r="C24" s="16" t="s">
        <v>211</v>
      </c>
      <c r="D24" s="13">
        <v>3</v>
      </c>
      <c r="E24" s="14"/>
      <c r="F24" s="14"/>
      <c r="G24" s="14"/>
      <c r="H24" s="17" t="s">
        <v>183</v>
      </c>
      <c r="I24" s="17"/>
      <c r="J24" s="15">
        <v>0.87</v>
      </c>
    </row>
    <row r="25" spans="2:11">
      <c r="B25" s="361">
        <v>17</v>
      </c>
      <c r="C25" s="16" t="s">
        <v>212</v>
      </c>
      <c r="D25" s="13">
        <v>3</v>
      </c>
      <c r="E25" s="14"/>
      <c r="F25" s="17"/>
      <c r="G25" s="17" t="s">
        <v>183</v>
      </c>
      <c r="H25" s="14"/>
      <c r="I25" s="17" t="s">
        <v>183</v>
      </c>
      <c r="J25" s="15">
        <v>0.87</v>
      </c>
    </row>
    <row r="26" spans="2:11">
      <c r="B26" s="361">
        <v>18</v>
      </c>
      <c r="C26" s="16" t="s">
        <v>213</v>
      </c>
      <c r="D26" s="13">
        <v>3</v>
      </c>
      <c r="E26" s="14"/>
      <c r="F26" s="17"/>
      <c r="G26" s="17" t="s">
        <v>183</v>
      </c>
      <c r="H26" s="17" t="s">
        <v>183</v>
      </c>
      <c r="I26" s="17"/>
      <c r="J26" s="15">
        <v>0.88</v>
      </c>
    </row>
    <row r="27" spans="2:11">
      <c r="B27" s="361">
        <v>19</v>
      </c>
      <c r="C27" s="16" t="s">
        <v>214</v>
      </c>
      <c r="D27" s="16">
        <v>4</v>
      </c>
      <c r="E27" s="17" t="s">
        <v>183</v>
      </c>
      <c r="F27" s="17"/>
      <c r="G27" s="17"/>
      <c r="H27" s="17" t="s">
        <v>183</v>
      </c>
      <c r="I27" s="17"/>
      <c r="J27" s="15">
        <v>0.9</v>
      </c>
      <c r="K27" s="22"/>
    </row>
    <row r="28" spans="2:11">
      <c r="B28" s="361">
        <v>20</v>
      </c>
      <c r="C28" s="16" t="s">
        <v>215</v>
      </c>
      <c r="D28" s="16">
        <v>4</v>
      </c>
      <c r="E28" s="17" t="s">
        <v>183</v>
      </c>
      <c r="F28" s="17"/>
      <c r="G28" s="17" t="s">
        <v>183</v>
      </c>
      <c r="H28" s="17" t="s">
        <v>183</v>
      </c>
      <c r="I28" s="17"/>
      <c r="J28" s="15">
        <v>0.92</v>
      </c>
      <c r="K28" s="22"/>
    </row>
    <row r="29" spans="2:11">
      <c r="B29" s="361">
        <v>21</v>
      </c>
      <c r="C29" s="13" t="s">
        <v>216</v>
      </c>
      <c r="D29" s="13"/>
      <c r="E29" s="14"/>
      <c r="F29" s="17"/>
      <c r="G29" s="17"/>
      <c r="H29" s="17"/>
      <c r="I29" s="17"/>
      <c r="J29" s="15">
        <v>0.8</v>
      </c>
    </row>
    <row r="30" spans="2:11">
      <c r="B30" s="361">
        <v>22</v>
      </c>
      <c r="C30" s="13" t="s">
        <v>217</v>
      </c>
      <c r="D30" s="13"/>
      <c r="E30" s="14"/>
      <c r="F30" s="17" t="s">
        <v>183</v>
      </c>
      <c r="G30" s="17"/>
      <c r="H30" s="17"/>
      <c r="I30" s="17"/>
      <c r="J30" s="15">
        <v>1</v>
      </c>
    </row>
    <row r="31" spans="2:11">
      <c r="B31" s="361">
        <v>23</v>
      </c>
      <c r="C31" s="13" t="s">
        <v>218</v>
      </c>
      <c r="D31" s="13"/>
      <c r="E31" s="17"/>
      <c r="F31" s="17"/>
      <c r="G31" s="17"/>
      <c r="H31" s="17"/>
      <c r="I31" s="17"/>
      <c r="J31" s="15">
        <v>0.8</v>
      </c>
      <c r="K31" s="22"/>
    </row>
    <row r="32" spans="2:11">
      <c r="B32" s="361">
        <v>24</v>
      </c>
      <c r="C32" s="13" t="s">
        <v>219</v>
      </c>
      <c r="D32" s="13"/>
      <c r="E32" s="17"/>
      <c r="F32" s="17" t="s">
        <v>183</v>
      </c>
      <c r="G32" s="17"/>
      <c r="H32" s="17"/>
      <c r="I32" s="17"/>
      <c r="J32" s="15">
        <v>1</v>
      </c>
      <c r="K32" s="22"/>
    </row>
    <row r="33" spans="2:16">
      <c r="B33" s="361">
        <v>25</v>
      </c>
      <c r="C33" s="13" t="s">
        <v>220</v>
      </c>
      <c r="D33" s="13"/>
      <c r="E33" s="17"/>
      <c r="F33" s="17"/>
      <c r="G33" s="17"/>
      <c r="H33" s="17"/>
      <c r="I33" s="17"/>
      <c r="J33" s="15">
        <v>0.8</v>
      </c>
      <c r="K33" s="22"/>
    </row>
    <row r="34" spans="2:16" ht="13.5" thickBot="1">
      <c r="B34" s="362">
        <v>26</v>
      </c>
      <c r="C34" s="18" t="s">
        <v>221</v>
      </c>
      <c r="D34" s="18"/>
      <c r="E34" s="19"/>
      <c r="F34" s="19"/>
      <c r="G34" s="19"/>
      <c r="H34" s="19"/>
      <c r="I34" s="19"/>
      <c r="J34" s="20">
        <v>1</v>
      </c>
      <c r="K34" s="22"/>
    </row>
    <row r="35" spans="2:16">
      <c r="B35" s="25"/>
      <c r="C35" s="21"/>
      <c r="D35" s="21"/>
      <c r="E35" s="22"/>
      <c r="F35" s="22"/>
      <c r="G35" s="22"/>
      <c r="H35" s="22"/>
      <c r="I35" s="22"/>
      <c r="J35" s="23"/>
      <c r="K35" s="22"/>
    </row>
    <row r="36" spans="2:16">
      <c r="I36" s="24"/>
      <c r="P36" s="25"/>
    </row>
    <row r="37" spans="2:16">
      <c r="C37" s="26" t="s">
        <v>224</v>
      </c>
      <c r="D37" s="26"/>
    </row>
    <row r="38" spans="2:16" ht="15.75">
      <c r="B38" s="27"/>
      <c r="C38" s="363" t="s">
        <v>334</v>
      </c>
      <c r="D38" s="363"/>
      <c r="J38" s="5"/>
    </row>
    <row r="39" spans="2:16" ht="15.75">
      <c r="B39" s="27"/>
      <c r="C39" s="28" t="s">
        <v>263</v>
      </c>
      <c r="D39" s="28"/>
      <c r="J39" s="5"/>
    </row>
    <row r="40" spans="2:16" ht="15.75">
      <c r="C40" s="28" t="s">
        <v>264</v>
      </c>
      <c r="D40" s="28"/>
    </row>
    <row r="41" spans="2:16" ht="15.75">
      <c r="B41" s="27"/>
      <c r="C41" s="28" t="s">
        <v>265</v>
      </c>
      <c r="D41" s="28"/>
      <c r="J41" s="5"/>
    </row>
    <row r="42" spans="2:16">
      <c r="J42" s="5"/>
    </row>
    <row r="43" spans="2:16">
      <c r="B43" s="29"/>
      <c r="J43" s="5"/>
    </row>
    <row r="44" spans="2:16">
      <c r="J44" s="5"/>
    </row>
    <row r="45" spans="2:16" ht="8.25" customHeight="1">
      <c r="J45" s="5"/>
    </row>
    <row r="46" spans="2:16">
      <c r="J46" s="5"/>
    </row>
    <row r="47" spans="2:16">
      <c r="J47" s="5"/>
    </row>
    <row r="48" spans="2:16">
      <c r="J48" s="5"/>
    </row>
    <row r="49" spans="10:10">
      <c r="J49" s="5"/>
    </row>
  </sheetData>
  <mergeCells count="2">
    <mergeCell ref="B4:J4"/>
    <mergeCell ref="B5:J5"/>
  </mergeCells>
  <printOptions horizontalCentered="1"/>
  <pageMargins left="0.5" right="0.5" top="0.75" bottom="0.75" header="0.5" footer="0.5"/>
  <pageSetup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"/>
  <sheetViews>
    <sheetView zoomScaleNormal="100" workbookViewId="0">
      <selection activeCell="H9" sqref="H9"/>
    </sheetView>
  </sheetViews>
  <sheetFormatPr defaultRowHeight="15"/>
  <cols>
    <col min="1" max="1" width="4.85546875" style="31" customWidth="1"/>
    <col min="2" max="16384" width="9.140625" style="31"/>
  </cols>
  <sheetData>
    <row r="3" spans="2:11">
      <c r="B3" s="31" t="s">
        <v>344</v>
      </c>
      <c r="C3" s="31" t="s">
        <v>320</v>
      </c>
    </row>
    <row r="5" spans="2:11" ht="31.5" customHeight="1">
      <c r="B5" s="446" t="s">
        <v>319</v>
      </c>
      <c r="C5" s="446"/>
      <c r="D5" s="446"/>
      <c r="E5" s="446"/>
      <c r="F5" s="446"/>
      <c r="G5" s="446"/>
      <c r="H5" s="446"/>
      <c r="I5" s="446"/>
      <c r="J5" s="446"/>
      <c r="K5" s="446"/>
    </row>
  </sheetData>
  <mergeCells count="1">
    <mergeCell ref="B5:K5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80"/>
  <sheetViews>
    <sheetView showGridLines="0" view="pageBreakPreview" topLeftCell="C1" zoomScale="60" zoomScaleNormal="75" workbookViewId="0">
      <selection activeCell="AE5" sqref="AE5"/>
    </sheetView>
  </sheetViews>
  <sheetFormatPr defaultRowHeight="15"/>
  <cols>
    <col min="1" max="1" width="4.5703125" style="44" customWidth="1"/>
    <col min="2" max="2" width="33" style="44" bestFit="1" customWidth="1"/>
    <col min="3" max="3" width="17.7109375" style="44" customWidth="1"/>
    <col min="4" max="4" width="7.5703125" style="44" bestFit="1" customWidth="1"/>
    <col min="5" max="5" width="38" style="44" bestFit="1" customWidth="1"/>
    <col min="6" max="6" width="49.85546875" style="44" bestFit="1" customWidth="1"/>
    <col min="7" max="7" width="41.85546875" style="44" bestFit="1" customWidth="1"/>
    <col min="8" max="8" width="12.5703125" style="44" bestFit="1" customWidth="1"/>
    <col min="9" max="9" width="13.7109375" style="44" bestFit="1" customWidth="1"/>
    <col min="10" max="10" width="8.7109375" style="44" bestFit="1" customWidth="1"/>
    <col min="11" max="11" width="10.140625" style="44" bestFit="1" customWidth="1"/>
    <col min="12" max="12" width="12.5703125" style="44" bestFit="1" customWidth="1"/>
    <col min="13" max="13" width="3.7109375" style="45" bestFit="1" customWidth="1"/>
    <col min="14" max="14" width="4.42578125" style="44" bestFit="1" customWidth="1"/>
    <col min="15" max="15" width="5.42578125" style="44" bestFit="1" customWidth="1"/>
    <col min="16" max="16" width="4.42578125" style="45" bestFit="1" customWidth="1"/>
    <col min="17" max="17" width="4.85546875" style="44" bestFit="1" customWidth="1"/>
    <col min="18" max="18" width="5.42578125" style="45" bestFit="1" customWidth="1"/>
    <col min="19" max="19" width="4.42578125" style="44" bestFit="1" customWidth="1"/>
    <col min="20" max="20" width="6.5703125" style="45" bestFit="1" customWidth="1"/>
    <col min="21" max="21" width="4.7109375" style="45" bestFit="1" customWidth="1"/>
    <col min="22" max="22" width="4.140625" style="45" bestFit="1" customWidth="1"/>
    <col min="23" max="24" width="4.7109375" style="44" bestFit="1" customWidth="1"/>
    <col min="25" max="25" width="6.5703125" style="45" bestFit="1" customWidth="1"/>
    <col min="26" max="26" width="3.85546875" style="44" customWidth="1"/>
    <col min="27" max="27" width="10.5703125" style="44" bestFit="1" customWidth="1"/>
    <col min="28" max="28" width="31.5703125" style="44" bestFit="1" customWidth="1"/>
    <col min="29" max="29" width="2" style="44" bestFit="1" customWidth="1"/>
    <col min="30" max="16384" width="9.140625" style="44"/>
  </cols>
  <sheetData>
    <row r="2" spans="2:28">
      <c r="B2" s="44" t="s">
        <v>43</v>
      </c>
    </row>
    <row r="3" spans="2:28" ht="15.75" thickBot="1">
      <c r="I3" s="46"/>
      <c r="J3" s="46"/>
      <c r="K3" s="46"/>
      <c r="L3" s="46"/>
    </row>
    <row r="4" spans="2:28">
      <c r="B4" s="47" t="s">
        <v>112</v>
      </c>
      <c r="C4" s="48"/>
      <c r="D4" s="48"/>
      <c r="E4" s="49" t="s">
        <v>132</v>
      </c>
      <c r="F4" s="50" t="s">
        <v>177</v>
      </c>
      <c r="G4" s="51">
        <v>41273</v>
      </c>
      <c r="H4" s="52"/>
      <c r="I4" s="48"/>
      <c r="J4" s="53"/>
      <c r="K4" s="50"/>
      <c r="L4" s="449" t="s">
        <v>285</v>
      </c>
      <c r="M4" s="447"/>
      <c r="N4" s="447"/>
      <c r="O4" s="447"/>
      <c r="P4" s="447"/>
      <c r="Q4" s="447"/>
      <c r="R4" s="448"/>
      <c r="S4" s="447" t="s">
        <v>295</v>
      </c>
      <c r="T4" s="447"/>
      <c r="U4" s="447"/>
      <c r="V4" s="447"/>
      <c r="W4" s="447"/>
      <c r="X4" s="447"/>
      <c r="Y4" s="448"/>
      <c r="AA4" s="54" t="s">
        <v>271</v>
      </c>
      <c r="AB4" s="55" t="s">
        <v>272</v>
      </c>
    </row>
    <row r="5" spans="2:28" ht="15.75" thickBot="1">
      <c r="B5" s="56" t="s">
        <v>268</v>
      </c>
      <c r="C5" s="57" t="s">
        <v>255</v>
      </c>
      <c r="D5" s="57" t="s">
        <v>294</v>
      </c>
      <c r="E5" s="57" t="s">
        <v>21</v>
      </c>
      <c r="F5" s="57" t="s">
        <v>22</v>
      </c>
      <c r="G5" s="57" t="s">
        <v>23</v>
      </c>
      <c r="H5" s="57" t="s">
        <v>24</v>
      </c>
      <c r="I5" s="57" t="s">
        <v>25</v>
      </c>
      <c r="J5" s="57" t="s">
        <v>269</v>
      </c>
      <c r="K5" s="58" t="s">
        <v>293</v>
      </c>
      <c r="L5" s="59" t="s">
        <v>120</v>
      </c>
      <c r="M5" s="57" t="s">
        <v>110</v>
      </c>
      <c r="N5" s="57" t="s">
        <v>109</v>
      </c>
      <c r="O5" s="57" t="s">
        <v>44</v>
      </c>
      <c r="P5" s="57" t="s">
        <v>48</v>
      </c>
      <c r="Q5" s="57" t="s">
        <v>83</v>
      </c>
      <c r="R5" s="60" t="s">
        <v>108</v>
      </c>
      <c r="S5" s="61" t="s">
        <v>107</v>
      </c>
      <c r="T5" s="57" t="s">
        <v>106</v>
      </c>
      <c r="U5" s="57" t="s">
        <v>105</v>
      </c>
      <c r="V5" s="57" t="s">
        <v>104</v>
      </c>
      <c r="W5" s="57" t="s">
        <v>103</v>
      </c>
      <c r="X5" s="57" t="s">
        <v>102</v>
      </c>
      <c r="Y5" s="60" t="s">
        <v>131</v>
      </c>
      <c r="AA5" s="62" t="s">
        <v>110</v>
      </c>
      <c r="AB5" s="63" t="s">
        <v>11</v>
      </c>
    </row>
    <row r="6" spans="2:28">
      <c r="B6" s="64">
        <v>1571.1</v>
      </c>
      <c r="C6" s="65" t="s">
        <v>53</v>
      </c>
      <c r="D6" s="65">
        <v>0.25</v>
      </c>
      <c r="E6" s="65" t="s">
        <v>74</v>
      </c>
      <c r="F6" s="65" t="s">
        <v>133</v>
      </c>
      <c r="G6" s="65" t="s">
        <v>67</v>
      </c>
      <c r="H6" s="65" t="s">
        <v>18</v>
      </c>
      <c r="I6" s="65" t="s">
        <v>27</v>
      </c>
      <c r="J6" s="66" t="s">
        <v>283</v>
      </c>
      <c r="K6" s="67" t="s">
        <v>291</v>
      </c>
      <c r="L6" s="68" t="s">
        <v>28</v>
      </c>
      <c r="M6" s="66"/>
      <c r="N6" s="366"/>
      <c r="O6" s="366"/>
      <c r="P6" s="66"/>
      <c r="Q6" s="366"/>
      <c r="R6" s="367"/>
      <c r="S6" s="71">
        <v>0</v>
      </c>
      <c r="T6" s="69">
        <v>0</v>
      </c>
      <c r="U6" s="69">
        <v>1</v>
      </c>
      <c r="V6" s="69">
        <v>0</v>
      </c>
      <c r="W6" s="65">
        <v>0</v>
      </c>
      <c r="X6" s="65">
        <v>0</v>
      </c>
      <c r="Y6" s="70">
        <v>0</v>
      </c>
      <c r="AA6" s="62" t="s">
        <v>109</v>
      </c>
      <c r="AB6" s="63" t="s">
        <v>273</v>
      </c>
    </row>
    <row r="7" spans="2:28">
      <c r="B7" s="72">
        <v>1571.2</v>
      </c>
      <c r="C7" s="73" t="s">
        <v>54</v>
      </c>
      <c r="D7" s="73">
        <v>0.25</v>
      </c>
      <c r="E7" s="73" t="s">
        <v>74</v>
      </c>
      <c r="F7" s="73" t="s">
        <v>133</v>
      </c>
      <c r="G7" s="73" t="s">
        <v>67</v>
      </c>
      <c r="H7" s="73" t="s">
        <v>18</v>
      </c>
      <c r="I7" s="73" t="s">
        <v>27</v>
      </c>
      <c r="J7" s="74" t="s">
        <v>283</v>
      </c>
      <c r="K7" s="75" t="s">
        <v>291</v>
      </c>
      <c r="L7" s="76" t="s">
        <v>28</v>
      </c>
      <c r="M7" s="74"/>
      <c r="N7" s="368"/>
      <c r="O7" s="368"/>
      <c r="P7" s="74"/>
      <c r="Q7" s="368"/>
      <c r="R7" s="369"/>
      <c r="S7" s="79">
        <v>0</v>
      </c>
      <c r="T7" s="77">
        <v>0</v>
      </c>
      <c r="U7" s="77">
        <v>1</v>
      </c>
      <c r="V7" s="77">
        <v>0</v>
      </c>
      <c r="W7" s="73">
        <v>0</v>
      </c>
      <c r="X7" s="73">
        <v>0</v>
      </c>
      <c r="Y7" s="78">
        <v>0</v>
      </c>
      <c r="AA7" s="62" t="s">
        <v>44</v>
      </c>
      <c r="AB7" s="63" t="s">
        <v>274</v>
      </c>
    </row>
    <row r="8" spans="2:28">
      <c r="B8" s="72">
        <v>1571.3</v>
      </c>
      <c r="C8" s="73" t="s">
        <v>26</v>
      </c>
      <c r="D8" s="73">
        <v>1</v>
      </c>
      <c r="E8" s="73" t="s">
        <v>74</v>
      </c>
      <c r="F8" s="73" t="s">
        <v>133</v>
      </c>
      <c r="G8" s="73" t="s">
        <v>59</v>
      </c>
      <c r="H8" s="73" t="s">
        <v>18</v>
      </c>
      <c r="I8" s="73" t="s">
        <v>27</v>
      </c>
      <c r="J8" s="74" t="s">
        <v>283</v>
      </c>
      <c r="K8" s="75" t="s">
        <v>291</v>
      </c>
      <c r="L8" s="76" t="s">
        <v>26</v>
      </c>
      <c r="M8" s="74"/>
      <c r="N8" s="368"/>
      <c r="O8" s="368"/>
      <c r="P8" s="74"/>
      <c r="Q8" s="368"/>
      <c r="R8" s="369"/>
      <c r="S8" s="79">
        <v>1</v>
      </c>
      <c r="T8" s="77">
        <v>1</v>
      </c>
      <c r="U8" s="77">
        <v>2</v>
      </c>
      <c r="V8" s="77">
        <v>0</v>
      </c>
      <c r="W8" s="73">
        <v>0</v>
      </c>
      <c r="X8" s="73">
        <v>0</v>
      </c>
      <c r="Y8" s="78">
        <v>0</v>
      </c>
      <c r="AA8" s="62" t="s">
        <v>48</v>
      </c>
      <c r="AB8" s="63" t="s">
        <v>275</v>
      </c>
    </row>
    <row r="9" spans="2:28">
      <c r="B9" s="72">
        <v>1571.4</v>
      </c>
      <c r="C9" s="73" t="s">
        <v>53</v>
      </c>
      <c r="D9" s="73">
        <v>0.25</v>
      </c>
      <c r="E9" s="73" t="s">
        <v>74</v>
      </c>
      <c r="F9" s="73" t="s">
        <v>133</v>
      </c>
      <c r="G9" s="73" t="s">
        <v>59</v>
      </c>
      <c r="H9" s="73" t="s">
        <v>18</v>
      </c>
      <c r="I9" s="73" t="s">
        <v>27</v>
      </c>
      <c r="J9" s="74" t="s">
        <v>283</v>
      </c>
      <c r="K9" s="75" t="s">
        <v>291</v>
      </c>
      <c r="L9" s="76" t="s">
        <v>28</v>
      </c>
      <c r="M9" s="74"/>
      <c r="N9" s="368"/>
      <c r="O9" s="368"/>
      <c r="P9" s="74"/>
      <c r="Q9" s="368"/>
      <c r="R9" s="369"/>
      <c r="S9" s="79">
        <v>0</v>
      </c>
      <c r="T9" s="77">
        <v>0</v>
      </c>
      <c r="U9" s="77">
        <v>1</v>
      </c>
      <c r="V9" s="77">
        <v>0</v>
      </c>
      <c r="W9" s="73">
        <v>0</v>
      </c>
      <c r="X9" s="73">
        <v>0</v>
      </c>
      <c r="Y9" s="78">
        <v>0</v>
      </c>
      <c r="AA9" s="62" t="s">
        <v>83</v>
      </c>
      <c r="AB9" s="63" t="s">
        <v>276</v>
      </c>
    </row>
    <row r="10" spans="2:28">
      <c r="B10" s="72">
        <v>1571.5</v>
      </c>
      <c r="C10" s="73" t="s">
        <v>49</v>
      </c>
      <c r="D10" s="73">
        <v>0.375</v>
      </c>
      <c r="E10" s="73" t="s">
        <v>74</v>
      </c>
      <c r="F10" s="73" t="s">
        <v>133</v>
      </c>
      <c r="G10" s="73" t="s">
        <v>59</v>
      </c>
      <c r="H10" s="73" t="s">
        <v>18</v>
      </c>
      <c r="I10" s="73" t="s">
        <v>27</v>
      </c>
      <c r="J10" s="74" t="s">
        <v>283</v>
      </c>
      <c r="K10" s="75" t="s">
        <v>291</v>
      </c>
      <c r="L10" s="76" t="s">
        <v>28</v>
      </c>
      <c r="M10" s="74"/>
      <c r="N10" s="368"/>
      <c r="O10" s="368"/>
      <c r="P10" s="74" t="s">
        <v>48</v>
      </c>
      <c r="Q10" s="368"/>
      <c r="R10" s="369"/>
      <c r="S10" s="79">
        <v>0</v>
      </c>
      <c r="T10" s="77">
        <v>0</v>
      </c>
      <c r="U10" s="77">
        <v>0</v>
      </c>
      <c r="V10" s="77">
        <v>0</v>
      </c>
      <c r="W10" s="73">
        <v>0</v>
      </c>
      <c r="X10" s="73">
        <v>0</v>
      </c>
      <c r="Y10" s="78">
        <v>0</v>
      </c>
      <c r="AA10" s="62" t="s">
        <v>108</v>
      </c>
      <c r="AB10" s="63" t="s">
        <v>277</v>
      </c>
    </row>
    <row r="11" spans="2:28">
      <c r="B11" s="72">
        <v>1571.6</v>
      </c>
      <c r="C11" s="73" t="s">
        <v>49</v>
      </c>
      <c r="D11" s="73">
        <v>0.375</v>
      </c>
      <c r="E11" s="73" t="s">
        <v>74</v>
      </c>
      <c r="F11" s="73" t="s">
        <v>133</v>
      </c>
      <c r="G11" s="73" t="s">
        <v>51</v>
      </c>
      <c r="H11" s="73" t="s">
        <v>18</v>
      </c>
      <c r="I11" s="73" t="s">
        <v>27</v>
      </c>
      <c r="J11" s="74" t="s">
        <v>283</v>
      </c>
      <c r="K11" s="75" t="s">
        <v>291</v>
      </c>
      <c r="L11" s="76" t="s">
        <v>28</v>
      </c>
      <c r="M11" s="74"/>
      <c r="N11" s="368"/>
      <c r="O11" s="368"/>
      <c r="P11" s="74" t="s">
        <v>48</v>
      </c>
      <c r="Q11" s="368"/>
      <c r="R11" s="369"/>
      <c r="S11" s="79">
        <v>0</v>
      </c>
      <c r="T11" s="77">
        <v>0</v>
      </c>
      <c r="U11" s="77">
        <v>0</v>
      </c>
      <c r="V11" s="77">
        <v>0</v>
      </c>
      <c r="W11" s="73">
        <v>0</v>
      </c>
      <c r="X11" s="73">
        <v>0</v>
      </c>
      <c r="Y11" s="78">
        <v>0</v>
      </c>
      <c r="AA11" s="62" t="s">
        <v>107</v>
      </c>
      <c r="AB11" s="63" t="s">
        <v>278</v>
      </c>
    </row>
    <row r="12" spans="2:28">
      <c r="B12" s="72">
        <v>1571.7</v>
      </c>
      <c r="C12" s="73" t="s">
        <v>66</v>
      </c>
      <c r="D12" s="73">
        <v>14</v>
      </c>
      <c r="E12" s="73" t="s">
        <v>74</v>
      </c>
      <c r="F12" s="73" t="s">
        <v>133</v>
      </c>
      <c r="G12" s="73" t="s">
        <v>64</v>
      </c>
      <c r="H12" s="73" t="s">
        <v>18</v>
      </c>
      <c r="I12" s="73" t="s">
        <v>27</v>
      </c>
      <c r="J12" s="74" t="s">
        <v>283</v>
      </c>
      <c r="K12" s="75" t="s">
        <v>291</v>
      </c>
      <c r="L12" s="76" t="s">
        <v>28</v>
      </c>
      <c r="M12" s="74"/>
      <c r="N12" s="368"/>
      <c r="O12" s="368"/>
      <c r="P12" s="74"/>
      <c r="Q12" s="368"/>
      <c r="R12" s="369"/>
      <c r="S12" s="79">
        <v>0</v>
      </c>
      <c r="T12" s="77">
        <v>0</v>
      </c>
      <c r="U12" s="77">
        <v>0</v>
      </c>
      <c r="V12" s="77">
        <v>1</v>
      </c>
      <c r="W12" s="73">
        <v>0</v>
      </c>
      <c r="X12" s="73">
        <v>0</v>
      </c>
      <c r="Y12" s="78">
        <v>0</v>
      </c>
      <c r="AA12" s="62" t="s">
        <v>106</v>
      </c>
      <c r="AB12" s="63" t="s">
        <v>279</v>
      </c>
    </row>
    <row r="13" spans="2:28">
      <c r="B13" s="72">
        <v>1571.8</v>
      </c>
      <c r="C13" s="73" t="s">
        <v>65</v>
      </c>
      <c r="D13" s="73">
        <v>1</v>
      </c>
      <c r="E13" s="73" t="s">
        <v>74</v>
      </c>
      <c r="F13" s="73" t="s">
        <v>133</v>
      </c>
      <c r="G13" s="73" t="s">
        <v>70</v>
      </c>
      <c r="H13" s="73" t="s">
        <v>18</v>
      </c>
      <c r="I13" s="73" t="s">
        <v>27</v>
      </c>
      <c r="J13" s="74" t="s">
        <v>283</v>
      </c>
      <c r="K13" s="75" t="s">
        <v>291</v>
      </c>
      <c r="L13" s="76" t="s">
        <v>28</v>
      </c>
      <c r="M13" s="74"/>
      <c r="N13" s="368"/>
      <c r="O13" s="368"/>
      <c r="P13" s="74"/>
      <c r="Q13" s="368"/>
      <c r="R13" s="369"/>
      <c r="S13" s="79">
        <v>0</v>
      </c>
      <c r="T13" s="77">
        <v>0</v>
      </c>
      <c r="U13" s="77">
        <v>1</v>
      </c>
      <c r="V13" s="77">
        <v>0</v>
      </c>
      <c r="W13" s="73">
        <v>0</v>
      </c>
      <c r="X13" s="73">
        <v>0</v>
      </c>
      <c r="Y13" s="78">
        <v>0</v>
      </c>
      <c r="AA13" s="62" t="s">
        <v>105</v>
      </c>
      <c r="AB13" s="63" t="s">
        <v>280</v>
      </c>
    </row>
    <row r="14" spans="2:28">
      <c r="B14" s="72">
        <v>1571.9</v>
      </c>
      <c r="C14" s="73" t="s">
        <v>65</v>
      </c>
      <c r="D14" s="73">
        <v>1</v>
      </c>
      <c r="E14" s="73" t="s">
        <v>74</v>
      </c>
      <c r="F14" s="73" t="s">
        <v>133</v>
      </c>
      <c r="G14" s="73" t="s">
        <v>71</v>
      </c>
      <c r="H14" s="73" t="s">
        <v>18</v>
      </c>
      <c r="I14" s="73" t="s">
        <v>27</v>
      </c>
      <c r="J14" s="74" t="s">
        <v>283</v>
      </c>
      <c r="K14" s="75" t="s">
        <v>291</v>
      </c>
      <c r="L14" s="76" t="s">
        <v>28</v>
      </c>
      <c r="M14" s="74"/>
      <c r="N14" s="368"/>
      <c r="O14" s="368"/>
      <c r="P14" s="74"/>
      <c r="Q14" s="368"/>
      <c r="R14" s="369"/>
      <c r="S14" s="79">
        <v>0</v>
      </c>
      <c r="T14" s="77">
        <v>0</v>
      </c>
      <c r="U14" s="77">
        <v>1</v>
      </c>
      <c r="V14" s="77">
        <v>0</v>
      </c>
      <c r="W14" s="73">
        <v>0</v>
      </c>
      <c r="X14" s="73">
        <v>0</v>
      </c>
      <c r="Y14" s="78">
        <v>0</v>
      </c>
      <c r="AA14" s="62" t="s">
        <v>104</v>
      </c>
      <c r="AB14" s="63" t="s">
        <v>50</v>
      </c>
    </row>
    <row r="15" spans="2:28">
      <c r="B15" s="72">
        <v>6130.1</v>
      </c>
      <c r="C15" s="73" t="s">
        <v>54</v>
      </c>
      <c r="D15" s="73">
        <v>0.5</v>
      </c>
      <c r="E15" s="73" t="s">
        <v>74</v>
      </c>
      <c r="F15" s="73" t="s">
        <v>134</v>
      </c>
      <c r="G15" s="73" t="s">
        <v>51</v>
      </c>
      <c r="H15" s="73" t="s">
        <v>46</v>
      </c>
      <c r="I15" s="73" t="s">
        <v>45</v>
      </c>
      <c r="J15" s="74" t="s">
        <v>283</v>
      </c>
      <c r="K15" s="75" t="s">
        <v>291</v>
      </c>
      <c r="L15" s="76" t="s">
        <v>28</v>
      </c>
      <c r="M15" s="74"/>
      <c r="N15" s="368" t="s">
        <v>109</v>
      </c>
      <c r="O15" s="368"/>
      <c r="P15" s="74"/>
      <c r="Q15" s="368"/>
      <c r="R15" s="369"/>
      <c r="S15" s="79">
        <v>0</v>
      </c>
      <c r="T15" s="77">
        <v>0</v>
      </c>
      <c r="U15" s="77">
        <v>1</v>
      </c>
      <c r="V15" s="77">
        <v>0</v>
      </c>
      <c r="W15" s="73">
        <v>0</v>
      </c>
      <c r="X15" s="73">
        <v>0</v>
      </c>
      <c r="Y15" s="78">
        <v>0</v>
      </c>
      <c r="AA15" s="62" t="s">
        <v>103</v>
      </c>
      <c r="AB15" s="63" t="s">
        <v>147</v>
      </c>
    </row>
    <row r="16" spans="2:28">
      <c r="B16" s="72">
        <v>6130.2</v>
      </c>
      <c r="C16" s="73" t="s">
        <v>50</v>
      </c>
      <c r="D16" s="73">
        <v>2</v>
      </c>
      <c r="E16" s="73" t="s">
        <v>74</v>
      </c>
      <c r="F16" s="73" t="s">
        <v>134</v>
      </c>
      <c r="G16" s="73" t="s">
        <v>51</v>
      </c>
      <c r="H16" s="73" t="s">
        <v>46</v>
      </c>
      <c r="I16" s="73" t="s">
        <v>45</v>
      </c>
      <c r="J16" s="74" t="s">
        <v>283</v>
      </c>
      <c r="K16" s="75" t="s">
        <v>291</v>
      </c>
      <c r="L16" s="76" t="s">
        <v>28</v>
      </c>
      <c r="M16" s="74"/>
      <c r="N16" s="368"/>
      <c r="O16" s="368"/>
      <c r="P16" s="74"/>
      <c r="Q16" s="368"/>
      <c r="R16" s="369"/>
      <c r="S16" s="79">
        <v>0</v>
      </c>
      <c r="T16" s="77">
        <v>0</v>
      </c>
      <c r="U16" s="77">
        <v>0</v>
      </c>
      <c r="V16" s="77">
        <v>1</v>
      </c>
      <c r="W16" s="73">
        <v>0</v>
      </c>
      <c r="X16" s="73">
        <v>0</v>
      </c>
      <c r="Y16" s="78">
        <v>0</v>
      </c>
      <c r="AA16" s="62" t="s">
        <v>102</v>
      </c>
      <c r="AB16" s="63" t="s">
        <v>148</v>
      </c>
    </row>
    <row r="17" spans="2:29" ht="15.75" thickBot="1">
      <c r="B17" s="80">
        <v>6131.1</v>
      </c>
      <c r="C17" s="73" t="s">
        <v>26</v>
      </c>
      <c r="D17" s="73">
        <v>2</v>
      </c>
      <c r="E17" s="73" t="s">
        <v>74</v>
      </c>
      <c r="F17" s="73" t="s">
        <v>134</v>
      </c>
      <c r="G17" s="73" t="s">
        <v>72</v>
      </c>
      <c r="H17" s="73" t="s">
        <v>18</v>
      </c>
      <c r="I17" s="73" t="s">
        <v>27</v>
      </c>
      <c r="J17" s="74" t="s">
        <v>283</v>
      </c>
      <c r="K17" s="75" t="s">
        <v>291</v>
      </c>
      <c r="L17" s="76" t="s">
        <v>26</v>
      </c>
      <c r="M17" s="74"/>
      <c r="N17" s="368"/>
      <c r="O17" s="368"/>
      <c r="P17" s="74"/>
      <c r="Q17" s="368"/>
      <c r="R17" s="369"/>
      <c r="S17" s="79">
        <v>1</v>
      </c>
      <c r="T17" s="77">
        <v>1</v>
      </c>
      <c r="U17" s="77">
        <v>0</v>
      </c>
      <c r="V17" s="77">
        <v>2</v>
      </c>
      <c r="W17" s="73">
        <v>0</v>
      </c>
      <c r="X17" s="73">
        <v>0</v>
      </c>
      <c r="Y17" s="78">
        <v>0</v>
      </c>
      <c r="AA17" s="81" t="s">
        <v>131</v>
      </c>
      <c r="AB17" s="82" t="s">
        <v>282</v>
      </c>
    </row>
    <row r="18" spans="2:29" ht="15.75" thickBot="1">
      <c r="B18" s="72">
        <v>6131.2</v>
      </c>
      <c r="C18" s="73" t="s">
        <v>26</v>
      </c>
      <c r="D18" s="73">
        <v>2</v>
      </c>
      <c r="E18" s="73" t="s">
        <v>74</v>
      </c>
      <c r="F18" s="73" t="s">
        <v>134</v>
      </c>
      <c r="G18" s="73" t="s">
        <v>73</v>
      </c>
      <c r="H18" s="73" t="s">
        <v>18</v>
      </c>
      <c r="I18" s="73" t="s">
        <v>27</v>
      </c>
      <c r="J18" s="74" t="s">
        <v>283</v>
      </c>
      <c r="K18" s="75" t="s">
        <v>291</v>
      </c>
      <c r="L18" s="76" t="s">
        <v>26</v>
      </c>
      <c r="M18" s="74"/>
      <c r="N18" s="368"/>
      <c r="O18" s="368"/>
      <c r="P18" s="74"/>
      <c r="Q18" s="368"/>
      <c r="R18" s="369"/>
      <c r="S18" s="79">
        <v>1</v>
      </c>
      <c r="T18" s="77">
        <v>1</v>
      </c>
      <c r="U18" s="77">
        <v>1</v>
      </c>
      <c r="V18" s="77">
        <v>2</v>
      </c>
      <c r="W18" s="73">
        <v>0</v>
      </c>
      <c r="X18" s="73">
        <v>0</v>
      </c>
      <c r="Y18" s="78">
        <v>0</v>
      </c>
    </row>
    <row r="19" spans="2:29">
      <c r="B19" s="72">
        <v>6131.3</v>
      </c>
      <c r="C19" s="73" t="s">
        <v>62</v>
      </c>
      <c r="D19" s="73">
        <v>2</v>
      </c>
      <c r="E19" s="73" t="s">
        <v>74</v>
      </c>
      <c r="F19" s="73" t="s">
        <v>134</v>
      </c>
      <c r="G19" s="73" t="s">
        <v>68</v>
      </c>
      <c r="H19" s="73" t="s">
        <v>18</v>
      </c>
      <c r="I19" s="73" t="s">
        <v>27</v>
      </c>
      <c r="J19" s="74" t="s">
        <v>283</v>
      </c>
      <c r="K19" s="75" t="s">
        <v>291</v>
      </c>
      <c r="L19" s="76" t="s">
        <v>28</v>
      </c>
      <c r="M19" s="74"/>
      <c r="N19" s="368"/>
      <c r="O19" s="368"/>
      <c r="P19" s="74"/>
      <c r="Q19" s="368"/>
      <c r="R19" s="369"/>
      <c r="S19" s="79">
        <v>0</v>
      </c>
      <c r="T19" s="77">
        <v>0</v>
      </c>
      <c r="U19" s="77">
        <v>2</v>
      </c>
      <c r="V19" s="77">
        <v>0</v>
      </c>
      <c r="W19" s="73">
        <v>0</v>
      </c>
      <c r="X19" s="73">
        <v>0</v>
      </c>
      <c r="Y19" s="78">
        <v>0</v>
      </c>
      <c r="AA19" s="413" t="s">
        <v>271</v>
      </c>
      <c r="AB19" s="412" t="s">
        <v>354</v>
      </c>
    </row>
    <row r="20" spans="2:29">
      <c r="B20" s="72">
        <v>6131.4</v>
      </c>
      <c r="C20" s="73" t="s">
        <v>53</v>
      </c>
      <c r="D20" s="73">
        <v>0.5</v>
      </c>
      <c r="E20" s="73" t="s">
        <v>74</v>
      </c>
      <c r="F20" s="73" t="s">
        <v>134</v>
      </c>
      <c r="G20" s="73" t="s">
        <v>68</v>
      </c>
      <c r="H20" s="73" t="s">
        <v>18</v>
      </c>
      <c r="I20" s="73" t="s">
        <v>27</v>
      </c>
      <c r="J20" s="74" t="s">
        <v>283</v>
      </c>
      <c r="K20" s="75" t="s">
        <v>291</v>
      </c>
      <c r="L20" s="76" t="s">
        <v>28</v>
      </c>
      <c r="M20" s="74"/>
      <c r="N20" s="368"/>
      <c r="O20" s="368"/>
      <c r="P20" s="74"/>
      <c r="Q20" s="368"/>
      <c r="R20" s="369"/>
      <c r="S20" s="79">
        <v>0</v>
      </c>
      <c r="T20" s="77">
        <v>0</v>
      </c>
      <c r="U20" s="77">
        <v>1</v>
      </c>
      <c r="V20" s="77">
        <v>0</v>
      </c>
      <c r="W20" s="73">
        <v>0</v>
      </c>
      <c r="X20" s="73">
        <v>0</v>
      </c>
      <c r="Y20" s="78">
        <v>0</v>
      </c>
      <c r="AA20" s="417" t="s">
        <v>3</v>
      </c>
      <c r="AB20" s="421">
        <f>COUNTIF(L6:L63,"Valve")</f>
        <v>14</v>
      </c>
    </row>
    <row r="21" spans="2:29">
      <c r="B21" s="72">
        <v>6131.5</v>
      </c>
      <c r="C21" s="73" t="s">
        <v>54</v>
      </c>
      <c r="D21" s="73">
        <v>0.5</v>
      </c>
      <c r="E21" s="73" t="s">
        <v>74</v>
      </c>
      <c r="F21" s="73" t="s">
        <v>134</v>
      </c>
      <c r="G21" s="73" t="s">
        <v>68</v>
      </c>
      <c r="H21" s="73" t="s">
        <v>18</v>
      </c>
      <c r="I21" s="73" t="s">
        <v>27</v>
      </c>
      <c r="J21" s="74" t="s">
        <v>283</v>
      </c>
      <c r="K21" s="75" t="s">
        <v>291</v>
      </c>
      <c r="L21" s="76" t="s">
        <v>28</v>
      </c>
      <c r="M21" s="74"/>
      <c r="N21" s="368"/>
      <c r="O21" s="368"/>
      <c r="P21" s="74"/>
      <c r="Q21" s="368"/>
      <c r="R21" s="369"/>
      <c r="S21" s="79">
        <v>0</v>
      </c>
      <c r="T21" s="77">
        <v>0</v>
      </c>
      <c r="U21" s="77">
        <v>1</v>
      </c>
      <c r="V21" s="77">
        <v>0</v>
      </c>
      <c r="W21" s="73">
        <v>0</v>
      </c>
      <c r="X21" s="73">
        <v>0</v>
      </c>
      <c r="Y21" s="78">
        <v>0</v>
      </c>
      <c r="AA21" s="418" t="s">
        <v>28</v>
      </c>
      <c r="AB21" s="422">
        <f>COUNTIF(L6:L63,"Other")</f>
        <v>43</v>
      </c>
    </row>
    <row r="22" spans="2:29">
      <c r="B22" s="72">
        <v>6131.6</v>
      </c>
      <c r="C22" s="73" t="s">
        <v>61</v>
      </c>
      <c r="D22" s="73">
        <v>2</v>
      </c>
      <c r="E22" s="73" t="s">
        <v>74</v>
      </c>
      <c r="F22" s="73" t="s">
        <v>134</v>
      </c>
      <c r="G22" s="73" t="s">
        <v>68</v>
      </c>
      <c r="H22" s="73" t="s">
        <v>18</v>
      </c>
      <c r="I22" s="73" t="s">
        <v>27</v>
      </c>
      <c r="J22" s="74" t="s">
        <v>283</v>
      </c>
      <c r="K22" s="75" t="s">
        <v>291</v>
      </c>
      <c r="L22" s="76" t="s">
        <v>28</v>
      </c>
      <c r="M22" s="74"/>
      <c r="N22" s="368"/>
      <c r="O22" s="368"/>
      <c r="P22" s="74"/>
      <c r="Q22" s="368"/>
      <c r="R22" s="369"/>
      <c r="S22" s="79">
        <v>0</v>
      </c>
      <c r="T22" s="77">
        <v>0</v>
      </c>
      <c r="U22" s="77">
        <v>1</v>
      </c>
      <c r="V22" s="77">
        <v>0</v>
      </c>
      <c r="W22" s="73">
        <v>0</v>
      </c>
      <c r="X22" s="73">
        <v>0</v>
      </c>
      <c r="Y22" s="78">
        <v>0</v>
      </c>
      <c r="AA22" s="418" t="s">
        <v>102</v>
      </c>
      <c r="AB22" s="422">
        <f>COUNTIF(L6:L63,"Pump seal")</f>
        <v>0</v>
      </c>
    </row>
    <row r="23" spans="2:29">
      <c r="B23" s="72">
        <v>6551.7</v>
      </c>
      <c r="C23" s="73" t="s">
        <v>57</v>
      </c>
      <c r="D23" s="73">
        <v>0.5</v>
      </c>
      <c r="E23" s="73" t="s">
        <v>77</v>
      </c>
      <c r="F23" s="73" t="s">
        <v>78</v>
      </c>
      <c r="G23" s="73" t="s">
        <v>82</v>
      </c>
      <c r="H23" s="73" t="s">
        <v>46</v>
      </c>
      <c r="I23" s="73" t="s">
        <v>45</v>
      </c>
      <c r="J23" s="74" t="s">
        <v>283</v>
      </c>
      <c r="K23" s="75" t="s">
        <v>291</v>
      </c>
      <c r="L23" s="76" t="s">
        <v>28</v>
      </c>
      <c r="M23" s="74"/>
      <c r="N23" s="368"/>
      <c r="O23" s="368"/>
      <c r="P23" s="74"/>
      <c r="Q23" s="368"/>
      <c r="R23" s="369"/>
      <c r="S23" s="79">
        <v>0</v>
      </c>
      <c r="T23" s="77">
        <v>0</v>
      </c>
      <c r="U23" s="77">
        <v>1</v>
      </c>
      <c r="V23" s="77">
        <v>0</v>
      </c>
      <c r="W23" s="73">
        <v>0</v>
      </c>
      <c r="X23" s="73">
        <v>0</v>
      </c>
      <c r="Y23" s="78">
        <v>0</v>
      </c>
      <c r="AA23" s="418" t="s">
        <v>5</v>
      </c>
      <c r="AB23" s="422">
        <f>COUNTIF(L6:L63,"PRD")</f>
        <v>1</v>
      </c>
    </row>
    <row r="24" spans="2:29" ht="15.75" thickBot="1">
      <c r="B24" s="80">
        <v>6552.1</v>
      </c>
      <c r="C24" s="73" t="s">
        <v>26</v>
      </c>
      <c r="D24" s="73">
        <v>6</v>
      </c>
      <c r="E24" s="73" t="s">
        <v>77</v>
      </c>
      <c r="F24" s="73" t="s">
        <v>78</v>
      </c>
      <c r="G24" s="73" t="s">
        <v>79</v>
      </c>
      <c r="H24" s="73" t="s">
        <v>46</v>
      </c>
      <c r="I24" s="73" t="s">
        <v>45</v>
      </c>
      <c r="J24" s="74" t="s">
        <v>283</v>
      </c>
      <c r="K24" s="75" t="s">
        <v>291</v>
      </c>
      <c r="L24" s="76" t="s">
        <v>26</v>
      </c>
      <c r="M24" s="74"/>
      <c r="N24" s="368"/>
      <c r="O24" s="368" t="s">
        <v>44</v>
      </c>
      <c r="P24" s="74"/>
      <c r="Q24" s="368" t="s">
        <v>83</v>
      </c>
      <c r="R24" s="369"/>
      <c r="S24" s="79">
        <v>1</v>
      </c>
      <c r="T24" s="77">
        <v>2</v>
      </c>
      <c r="U24" s="77">
        <v>0</v>
      </c>
      <c r="V24" s="77">
        <v>0</v>
      </c>
      <c r="W24" s="73">
        <v>0</v>
      </c>
      <c r="X24" s="73">
        <v>0</v>
      </c>
      <c r="Y24" s="78">
        <v>0</v>
      </c>
      <c r="AA24" s="419" t="s">
        <v>103</v>
      </c>
      <c r="AB24" s="423">
        <f>COUNTIF(L6:L63,"Comp seal")</f>
        <v>0</v>
      </c>
    </row>
    <row r="25" spans="2:29" ht="15.75" thickBot="1">
      <c r="B25" s="72">
        <v>6552.2</v>
      </c>
      <c r="C25" s="73" t="s">
        <v>26</v>
      </c>
      <c r="D25" s="73">
        <v>2</v>
      </c>
      <c r="E25" s="73" t="s">
        <v>77</v>
      </c>
      <c r="F25" s="73" t="s">
        <v>78</v>
      </c>
      <c r="G25" s="73" t="s">
        <v>81</v>
      </c>
      <c r="H25" s="73" t="s">
        <v>46</v>
      </c>
      <c r="I25" s="73" t="s">
        <v>45</v>
      </c>
      <c r="J25" s="74" t="s">
        <v>283</v>
      </c>
      <c r="K25" s="75" t="s">
        <v>291</v>
      </c>
      <c r="L25" s="76" t="s">
        <v>26</v>
      </c>
      <c r="M25" s="74"/>
      <c r="N25" s="368"/>
      <c r="O25" s="368"/>
      <c r="P25" s="74"/>
      <c r="Q25" s="368"/>
      <c r="R25" s="369"/>
      <c r="S25" s="79">
        <v>1</v>
      </c>
      <c r="T25" s="77">
        <v>2</v>
      </c>
      <c r="U25" s="77">
        <v>0</v>
      </c>
      <c r="V25" s="77">
        <v>0</v>
      </c>
      <c r="W25" s="73">
        <v>0</v>
      </c>
      <c r="X25" s="73">
        <v>0</v>
      </c>
      <c r="Y25" s="78">
        <v>0</v>
      </c>
      <c r="AB25" s="420"/>
    </row>
    <row r="26" spans="2:29">
      <c r="B26" s="72">
        <v>6552.3</v>
      </c>
      <c r="C26" s="73" t="s">
        <v>26</v>
      </c>
      <c r="D26" s="73">
        <v>2</v>
      </c>
      <c r="E26" s="73" t="s">
        <v>77</v>
      </c>
      <c r="F26" s="73" t="s">
        <v>78</v>
      </c>
      <c r="G26" s="73" t="s">
        <v>81</v>
      </c>
      <c r="H26" s="73" t="s">
        <v>46</v>
      </c>
      <c r="I26" s="73" t="s">
        <v>45</v>
      </c>
      <c r="J26" s="74" t="s">
        <v>283</v>
      </c>
      <c r="K26" s="75" t="s">
        <v>291</v>
      </c>
      <c r="L26" s="76" t="s">
        <v>26</v>
      </c>
      <c r="M26" s="74"/>
      <c r="N26" s="368"/>
      <c r="O26" s="368"/>
      <c r="P26" s="74"/>
      <c r="Q26" s="368"/>
      <c r="R26" s="369"/>
      <c r="S26" s="79">
        <v>1</v>
      </c>
      <c r="T26" s="77">
        <v>2</v>
      </c>
      <c r="U26" s="77">
        <v>0</v>
      </c>
      <c r="V26" s="77">
        <v>0</v>
      </c>
      <c r="W26" s="73">
        <v>0</v>
      </c>
      <c r="X26" s="73">
        <v>0</v>
      </c>
      <c r="Y26" s="78">
        <v>0</v>
      </c>
      <c r="AA26" s="416" t="s">
        <v>271</v>
      </c>
      <c r="AB26" s="412" t="s">
        <v>355</v>
      </c>
    </row>
    <row r="27" spans="2:29">
      <c r="B27" s="72">
        <v>6552.4</v>
      </c>
      <c r="C27" s="73" t="s">
        <v>26</v>
      </c>
      <c r="D27" s="73">
        <v>2</v>
      </c>
      <c r="E27" s="73" t="s">
        <v>77</v>
      </c>
      <c r="F27" s="73" t="s">
        <v>78</v>
      </c>
      <c r="G27" s="73" t="s">
        <v>80</v>
      </c>
      <c r="H27" s="73" t="s">
        <v>46</v>
      </c>
      <c r="I27" s="73" t="s">
        <v>45</v>
      </c>
      <c r="J27" s="74" t="s">
        <v>283</v>
      </c>
      <c r="K27" s="75" t="s">
        <v>291</v>
      </c>
      <c r="L27" s="76" t="s">
        <v>26</v>
      </c>
      <c r="M27" s="74"/>
      <c r="N27" s="368"/>
      <c r="O27" s="368"/>
      <c r="P27" s="74"/>
      <c r="Q27" s="368"/>
      <c r="R27" s="369"/>
      <c r="S27" s="79">
        <v>1</v>
      </c>
      <c r="T27" s="77">
        <v>2</v>
      </c>
      <c r="U27" s="77">
        <v>0</v>
      </c>
      <c r="V27" s="77">
        <v>0</v>
      </c>
      <c r="W27" s="73">
        <v>0</v>
      </c>
      <c r="X27" s="73">
        <v>0</v>
      </c>
      <c r="Y27" s="78">
        <v>0</v>
      </c>
      <c r="AA27" s="417" t="s">
        <v>3</v>
      </c>
      <c r="AB27" s="421">
        <f>COUNTIF(L64:L73,"Valve")</f>
        <v>2</v>
      </c>
    </row>
    <row r="28" spans="2:29">
      <c r="B28" s="72">
        <v>6552.5</v>
      </c>
      <c r="C28" s="73" t="s">
        <v>52</v>
      </c>
      <c r="D28" s="73">
        <v>2</v>
      </c>
      <c r="E28" s="73" t="s">
        <v>77</v>
      </c>
      <c r="F28" s="73" t="s">
        <v>78</v>
      </c>
      <c r="G28" s="73" t="s">
        <v>80</v>
      </c>
      <c r="H28" s="73" t="s">
        <v>46</v>
      </c>
      <c r="I28" s="73" t="s">
        <v>45</v>
      </c>
      <c r="J28" s="74" t="s">
        <v>283</v>
      </c>
      <c r="K28" s="75" t="s">
        <v>291</v>
      </c>
      <c r="L28" s="76" t="s">
        <v>28</v>
      </c>
      <c r="M28" s="74"/>
      <c r="N28" s="368"/>
      <c r="O28" s="368"/>
      <c r="P28" s="74"/>
      <c r="Q28" s="368"/>
      <c r="R28" s="369"/>
      <c r="S28" s="79">
        <v>0</v>
      </c>
      <c r="T28" s="77">
        <v>0</v>
      </c>
      <c r="U28" s="77">
        <v>0</v>
      </c>
      <c r="V28" s="77">
        <v>2</v>
      </c>
      <c r="W28" s="73">
        <v>0</v>
      </c>
      <c r="X28" s="73">
        <v>0</v>
      </c>
      <c r="Y28" s="78">
        <v>0</v>
      </c>
      <c r="AA28" s="418" t="s">
        <v>28</v>
      </c>
      <c r="AB28" s="422">
        <f>COUNTIF(L64:L73,"Other")</f>
        <v>6</v>
      </c>
    </row>
    <row r="29" spans="2:29">
      <c r="B29" s="72">
        <v>6673.7</v>
      </c>
      <c r="C29" s="73" t="s">
        <v>57</v>
      </c>
      <c r="D29" s="73">
        <v>0.5</v>
      </c>
      <c r="E29" s="73" t="s">
        <v>84</v>
      </c>
      <c r="F29" s="73" t="s">
        <v>85</v>
      </c>
      <c r="G29" s="73" t="s">
        <v>86</v>
      </c>
      <c r="H29" s="73" t="s">
        <v>46</v>
      </c>
      <c r="I29" s="73" t="s">
        <v>45</v>
      </c>
      <c r="J29" s="74" t="s">
        <v>283</v>
      </c>
      <c r="K29" s="75" t="s">
        <v>291</v>
      </c>
      <c r="L29" s="76" t="s">
        <v>28</v>
      </c>
      <c r="M29" s="74"/>
      <c r="N29" s="368"/>
      <c r="O29" s="368"/>
      <c r="P29" s="74"/>
      <c r="Q29" s="368"/>
      <c r="R29" s="369"/>
      <c r="S29" s="79">
        <v>0</v>
      </c>
      <c r="T29" s="77">
        <v>0</v>
      </c>
      <c r="U29" s="77">
        <v>1</v>
      </c>
      <c r="V29" s="77">
        <v>0</v>
      </c>
      <c r="W29" s="73">
        <v>0</v>
      </c>
      <c r="X29" s="73">
        <v>0</v>
      </c>
      <c r="Y29" s="78">
        <v>0</v>
      </c>
      <c r="AA29" s="418" t="s">
        <v>102</v>
      </c>
      <c r="AB29" s="422">
        <f>COUNTIF(L64:L73,"Pump seal")</f>
        <v>2</v>
      </c>
      <c r="AC29" s="44" t="s">
        <v>356</v>
      </c>
    </row>
    <row r="30" spans="2:29">
      <c r="B30" s="80">
        <v>6674.1</v>
      </c>
      <c r="C30" s="73" t="s">
        <v>26</v>
      </c>
      <c r="D30" s="73">
        <v>2</v>
      </c>
      <c r="E30" s="73" t="s">
        <v>84</v>
      </c>
      <c r="F30" s="73" t="s">
        <v>85</v>
      </c>
      <c r="G30" s="73" t="s">
        <v>86</v>
      </c>
      <c r="H30" s="73" t="s">
        <v>46</v>
      </c>
      <c r="I30" s="73" t="s">
        <v>45</v>
      </c>
      <c r="J30" s="74" t="s">
        <v>283</v>
      </c>
      <c r="K30" s="75" t="s">
        <v>291</v>
      </c>
      <c r="L30" s="76" t="s">
        <v>26</v>
      </c>
      <c r="M30" s="74"/>
      <c r="N30" s="368"/>
      <c r="O30" s="368"/>
      <c r="P30" s="74"/>
      <c r="Q30" s="368"/>
      <c r="R30" s="369"/>
      <c r="S30" s="79">
        <v>1</v>
      </c>
      <c r="T30" s="77">
        <v>3</v>
      </c>
      <c r="U30" s="77">
        <v>0</v>
      </c>
      <c r="V30" s="77">
        <v>0</v>
      </c>
      <c r="W30" s="73">
        <v>0</v>
      </c>
      <c r="X30" s="73">
        <v>0</v>
      </c>
      <c r="Y30" s="78">
        <v>0</v>
      </c>
      <c r="AA30" s="418" t="s">
        <v>5</v>
      </c>
      <c r="AB30" s="422">
        <f>COUNTIF(L64:L73,"PRD")</f>
        <v>0</v>
      </c>
    </row>
    <row r="31" spans="2:29" ht="15.75" thickBot="1">
      <c r="B31" s="72">
        <v>6674.2</v>
      </c>
      <c r="C31" s="73" t="s">
        <v>53</v>
      </c>
      <c r="D31" s="73">
        <v>0.75</v>
      </c>
      <c r="E31" s="73" t="s">
        <v>84</v>
      </c>
      <c r="F31" s="73" t="s">
        <v>85</v>
      </c>
      <c r="G31" s="73" t="s">
        <v>86</v>
      </c>
      <c r="H31" s="73" t="s">
        <v>46</v>
      </c>
      <c r="I31" s="73" t="s">
        <v>45</v>
      </c>
      <c r="J31" s="74" t="s">
        <v>283</v>
      </c>
      <c r="K31" s="75" t="s">
        <v>291</v>
      </c>
      <c r="L31" s="76" t="s">
        <v>28</v>
      </c>
      <c r="M31" s="74"/>
      <c r="N31" s="368"/>
      <c r="O31" s="368"/>
      <c r="P31" s="74"/>
      <c r="Q31" s="368"/>
      <c r="R31" s="369"/>
      <c r="S31" s="79">
        <v>0</v>
      </c>
      <c r="T31" s="77">
        <v>0</v>
      </c>
      <c r="U31" s="77">
        <v>2</v>
      </c>
      <c r="V31" s="77">
        <v>0</v>
      </c>
      <c r="W31" s="73">
        <v>0</v>
      </c>
      <c r="X31" s="73">
        <v>0</v>
      </c>
      <c r="Y31" s="78">
        <v>0</v>
      </c>
      <c r="AA31" s="419" t="s">
        <v>103</v>
      </c>
      <c r="AB31" s="423">
        <f>COUNTIF(L64:L73,"Comp seal")</f>
        <v>0</v>
      </c>
    </row>
    <row r="32" spans="2:29" ht="15.75" thickBot="1">
      <c r="B32" s="72">
        <v>6674.3</v>
      </c>
      <c r="C32" s="73" t="s">
        <v>26</v>
      </c>
      <c r="D32" s="73">
        <v>0.5</v>
      </c>
      <c r="E32" s="73" t="s">
        <v>84</v>
      </c>
      <c r="F32" s="73" t="s">
        <v>85</v>
      </c>
      <c r="G32" s="73" t="s">
        <v>86</v>
      </c>
      <c r="H32" s="73" t="s">
        <v>46</v>
      </c>
      <c r="I32" s="73" t="s">
        <v>45</v>
      </c>
      <c r="J32" s="74" t="s">
        <v>283</v>
      </c>
      <c r="K32" s="75" t="s">
        <v>291</v>
      </c>
      <c r="L32" s="76" t="s">
        <v>26</v>
      </c>
      <c r="M32" s="74"/>
      <c r="N32" s="368"/>
      <c r="O32" s="368"/>
      <c r="P32" s="74"/>
      <c r="Q32" s="368"/>
      <c r="R32" s="369"/>
      <c r="S32" s="79">
        <v>1</v>
      </c>
      <c r="T32" s="77">
        <v>1</v>
      </c>
      <c r="U32" s="77">
        <v>2</v>
      </c>
      <c r="V32" s="77">
        <v>0</v>
      </c>
      <c r="W32" s="73">
        <v>0</v>
      </c>
      <c r="X32" s="73">
        <v>0</v>
      </c>
      <c r="Y32" s="78">
        <v>0</v>
      </c>
      <c r="AA32" s="420"/>
      <c r="AB32" s="420"/>
    </row>
    <row r="33" spans="2:28">
      <c r="B33" s="72">
        <v>6674.4</v>
      </c>
      <c r="C33" s="73" t="s">
        <v>49</v>
      </c>
      <c r="D33" s="73">
        <v>0.25</v>
      </c>
      <c r="E33" s="73" t="s">
        <v>84</v>
      </c>
      <c r="F33" s="73" t="s">
        <v>85</v>
      </c>
      <c r="G33" s="73" t="s">
        <v>86</v>
      </c>
      <c r="H33" s="73" t="s">
        <v>46</v>
      </c>
      <c r="I33" s="73" t="s">
        <v>45</v>
      </c>
      <c r="J33" s="74" t="s">
        <v>283</v>
      </c>
      <c r="K33" s="75" t="s">
        <v>291</v>
      </c>
      <c r="L33" s="76" t="s">
        <v>28</v>
      </c>
      <c r="M33" s="74"/>
      <c r="N33" s="368"/>
      <c r="O33" s="368"/>
      <c r="P33" s="74" t="s">
        <v>48</v>
      </c>
      <c r="Q33" s="368"/>
      <c r="R33" s="369"/>
      <c r="S33" s="79">
        <v>0</v>
      </c>
      <c r="T33" s="77">
        <v>0</v>
      </c>
      <c r="U33" s="77">
        <v>0</v>
      </c>
      <c r="V33" s="77">
        <v>0</v>
      </c>
      <c r="W33" s="73">
        <v>0</v>
      </c>
      <c r="X33" s="73">
        <v>0</v>
      </c>
      <c r="Y33" s="78">
        <v>0</v>
      </c>
      <c r="AA33" s="416" t="s">
        <v>271</v>
      </c>
      <c r="AB33" s="412" t="s">
        <v>353</v>
      </c>
    </row>
    <row r="34" spans="2:28">
      <c r="B34" s="72">
        <v>6735.1</v>
      </c>
      <c r="C34" s="73" t="s">
        <v>47</v>
      </c>
      <c r="D34" s="73">
        <v>0.5</v>
      </c>
      <c r="E34" s="73" t="s">
        <v>87</v>
      </c>
      <c r="F34" s="73" t="s">
        <v>89</v>
      </c>
      <c r="G34" s="73" t="s">
        <v>88</v>
      </c>
      <c r="H34" s="73" t="s">
        <v>18</v>
      </c>
      <c r="I34" s="73" t="s">
        <v>27</v>
      </c>
      <c r="J34" s="74" t="s">
        <v>283</v>
      </c>
      <c r="K34" s="75" t="s">
        <v>291</v>
      </c>
      <c r="L34" s="76" t="s">
        <v>28</v>
      </c>
      <c r="M34" s="74"/>
      <c r="N34" s="368"/>
      <c r="O34" s="368"/>
      <c r="P34" s="74"/>
      <c r="Q34" s="368"/>
      <c r="R34" s="369"/>
      <c r="S34" s="79">
        <v>0</v>
      </c>
      <c r="T34" s="77">
        <v>0</v>
      </c>
      <c r="U34" s="77">
        <v>1</v>
      </c>
      <c r="V34" s="77">
        <v>0</v>
      </c>
      <c r="W34" s="73">
        <v>0</v>
      </c>
      <c r="X34" s="73">
        <v>0</v>
      </c>
      <c r="Y34" s="78">
        <v>0</v>
      </c>
      <c r="AA34" s="417" t="s">
        <v>3</v>
      </c>
      <c r="AB34" s="421">
        <f>COUNTIF(L6:L73,"Valve")</f>
        <v>16</v>
      </c>
    </row>
    <row r="35" spans="2:28">
      <c r="B35" s="72">
        <v>6735.2</v>
      </c>
      <c r="C35" s="73" t="s">
        <v>60</v>
      </c>
      <c r="D35" s="73">
        <v>0.75</v>
      </c>
      <c r="E35" s="73" t="s">
        <v>87</v>
      </c>
      <c r="F35" s="73" t="s">
        <v>89</v>
      </c>
      <c r="G35" s="73" t="s">
        <v>88</v>
      </c>
      <c r="H35" s="73" t="s">
        <v>18</v>
      </c>
      <c r="I35" s="73" t="s">
        <v>27</v>
      </c>
      <c r="J35" s="74" t="s">
        <v>283</v>
      </c>
      <c r="K35" s="75" t="s">
        <v>291</v>
      </c>
      <c r="L35" s="76" t="s">
        <v>28</v>
      </c>
      <c r="M35" s="74"/>
      <c r="N35" s="368"/>
      <c r="O35" s="368"/>
      <c r="P35" s="74"/>
      <c r="Q35" s="368"/>
      <c r="R35" s="369"/>
      <c r="S35" s="79">
        <v>0</v>
      </c>
      <c r="T35" s="77">
        <v>0</v>
      </c>
      <c r="U35" s="77">
        <v>1</v>
      </c>
      <c r="V35" s="77">
        <v>0</v>
      </c>
      <c r="W35" s="73">
        <v>0</v>
      </c>
      <c r="X35" s="73">
        <v>0</v>
      </c>
      <c r="Y35" s="78">
        <v>0</v>
      </c>
      <c r="AA35" s="418" t="s">
        <v>28</v>
      </c>
      <c r="AB35" s="422">
        <f>COUNTIF(L6:L73,"Other")</f>
        <v>49</v>
      </c>
    </row>
    <row r="36" spans="2:28">
      <c r="B36" s="80">
        <v>6736.1</v>
      </c>
      <c r="C36" s="73" t="s">
        <v>26</v>
      </c>
      <c r="D36" s="73">
        <v>2</v>
      </c>
      <c r="E36" s="73" t="s">
        <v>87</v>
      </c>
      <c r="F36" s="73" t="s">
        <v>89</v>
      </c>
      <c r="G36" s="73" t="s">
        <v>88</v>
      </c>
      <c r="H36" s="73" t="s">
        <v>18</v>
      </c>
      <c r="I36" s="73" t="s">
        <v>27</v>
      </c>
      <c r="J36" s="74" t="s">
        <v>283</v>
      </c>
      <c r="K36" s="75" t="s">
        <v>291</v>
      </c>
      <c r="L36" s="76" t="s">
        <v>26</v>
      </c>
      <c r="M36" s="74"/>
      <c r="N36" s="368"/>
      <c r="O36" s="368"/>
      <c r="P36" s="74"/>
      <c r="Q36" s="368"/>
      <c r="R36" s="369"/>
      <c r="S36" s="79">
        <v>1</v>
      </c>
      <c r="T36" s="77">
        <v>1</v>
      </c>
      <c r="U36" s="77">
        <v>0</v>
      </c>
      <c r="V36" s="77">
        <v>2</v>
      </c>
      <c r="W36" s="73">
        <v>0</v>
      </c>
      <c r="X36" s="73">
        <v>0</v>
      </c>
      <c r="Y36" s="78">
        <v>0</v>
      </c>
      <c r="AA36" s="418" t="s">
        <v>102</v>
      </c>
      <c r="AB36" s="422">
        <f>COUNTIF(L6:L73,"Pump seal")</f>
        <v>2</v>
      </c>
    </row>
    <row r="37" spans="2:28">
      <c r="B37" s="72">
        <v>6736.2</v>
      </c>
      <c r="C37" s="73" t="s">
        <v>60</v>
      </c>
      <c r="D37" s="73">
        <v>0.75</v>
      </c>
      <c r="E37" s="73" t="s">
        <v>87</v>
      </c>
      <c r="F37" s="73" t="s">
        <v>89</v>
      </c>
      <c r="G37" s="73" t="s">
        <v>88</v>
      </c>
      <c r="H37" s="73" t="s">
        <v>18</v>
      </c>
      <c r="I37" s="73" t="s">
        <v>27</v>
      </c>
      <c r="J37" s="74" t="s">
        <v>283</v>
      </c>
      <c r="K37" s="75" t="s">
        <v>291</v>
      </c>
      <c r="L37" s="76" t="s">
        <v>28</v>
      </c>
      <c r="M37" s="74"/>
      <c r="N37" s="368"/>
      <c r="O37" s="368"/>
      <c r="P37" s="74"/>
      <c r="Q37" s="368"/>
      <c r="R37" s="369"/>
      <c r="S37" s="79">
        <v>0</v>
      </c>
      <c r="T37" s="77">
        <v>0</v>
      </c>
      <c r="U37" s="77">
        <v>1</v>
      </c>
      <c r="V37" s="77">
        <v>0</v>
      </c>
      <c r="W37" s="73">
        <v>0</v>
      </c>
      <c r="X37" s="73">
        <v>0</v>
      </c>
      <c r="Y37" s="78">
        <v>0</v>
      </c>
      <c r="AA37" s="418" t="s">
        <v>5</v>
      </c>
      <c r="AB37" s="422">
        <f>COUNTIF(L6:L73,"PRD")</f>
        <v>1</v>
      </c>
    </row>
    <row r="38" spans="2:28" ht="15.75" thickBot="1">
      <c r="B38" s="80">
        <v>6817.1</v>
      </c>
      <c r="C38" s="73" t="s">
        <v>50</v>
      </c>
      <c r="D38" s="73">
        <v>4</v>
      </c>
      <c r="E38" s="73" t="s">
        <v>87</v>
      </c>
      <c r="F38" s="73" t="s">
        <v>95</v>
      </c>
      <c r="G38" s="73" t="s">
        <v>97</v>
      </c>
      <c r="H38" s="73" t="s">
        <v>18</v>
      </c>
      <c r="I38" s="73" t="s">
        <v>27</v>
      </c>
      <c r="J38" s="74" t="s">
        <v>283</v>
      </c>
      <c r="K38" s="75" t="s">
        <v>291</v>
      </c>
      <c r="L38" s="76" t="s">
        <v>28</v>
      </c>
      <c r="M38" s="74"/>
      <c r="N38" s="368"/>
      <c r="O38" s="368"/>
      <c r="P38" s="74"/>
      <c r="Q38" s="368"/>
      <c r="R38" s="369"/>
      <c r="S38" s="79">
        <v>0</v>
      </c>
      <c r="T38" s="77">
        <v>0</v>
      </c>
      <c r="U38" s="77">
        <v>0</v>
      </c>
      <c r="V38" s="77">
        <v>1</v>
      </c>
      <c r="W38" s="73">
        <v>0</v>
      </c>
      <c r="X38" s="73">
        <v>0</v>
      </c>
      <c r="Y38" s="78">
        <v>0</v>
      </c>
      <c r="AA38" s="419" t="s">
        <v>103</v>
      </c>
      <c r="AB38" s="423">
        <f>COUNTIF(L6:L73,"Comp seal")</f>
        <v>0</v>
      </c>
    </row>
    <row r="39" spans="2:28" ht="15.75" thickBot="1">
      <c r="B39" s="72">
        <v>6817.2</v>
      </c>
      <c r="C39" s="73" t="s">
        <v>47</v>
      </c>
      <c r="D39" s="73">
        <v>1</v>
      </c>
      <c r="E39" s="73" t="s">
        <v>87</v>
      </c>
      <c r="F39" s="73" t="s">
        <v>95</v>
      </c>
      <c r="G39" s="73" t="s">
        <v>97</v>
      </c>
      <c r="H39" s="73" t="s">
        <v>18</v>
      </c>
      <c r="I39" s="73" t="s">
        <v>27</v>
      </c>
      <c r="J39" s="74" t="s">
        <v>283</v>
      </c>
      <c r="K39" s="75" t="s">
        <v>291</v>
      </c>
      <c r="L39" s="76" t="s">
        <v>28</v>
      </c>
      <c r="M39" s="74"/>
      <c r="N39" s="368"/>
      <c r="O39" s="368"/>
      <c r="P39" s="74"/>
      <c r="Q39" s="368"/>
      <c r="R39" s="369"/>
      <c r="S39" s="79">
        <v>0</v>
      </c>
      <c r="T39" s="77">
        <v>0</v>
      </c>
      <c r="U39" s="77">
        <v>1</v>
      </c>
      <c r="V39" s="77">
        <v>0</v>
      </c>
      <c r="W39" s="73">
        <v>0</v>
      </c>
      <c r="X39" s="73">
        <v>0</v>
      </c>
      <c r="Y39" s="78">
        <v>0</v>
      </c>
      <c r="AA39" s="420"/>
      <c r="AB39" s="420"/>
    </row>
    <row r="40" spans="2:28">
      <c r="B40" s="80">
        <v>6818.1</v>
      </c>
      <c r="C40" s="73" t="s">
        <v>47</v>
      </c>
      <c r="D40" s="73">
        <v>1</v>
      </c>
      <c r="E40" s="73" t="s">
        <v>87</v>
      </c>
      <c r="F40" s="73" t="s">
        <v>95</v>
      </c>
      <c r="G40" s="73" t="s">
        <v>96</v>
      </c>
      <c r="H40" s="73" t="s">
        <v>18</v>
      </c>
      <c r="I40" s="73" t="s">
        <v>27</v>
      </c>
      <c r="J40" s="74" t="s">
        <v>283</v>
      </c>
      <c r="K40" s="75" t="s">
        <v>291</v>
      </c>
      <c r="L40" s="76" t="s">
        <v>28</v>
      </c>
      <c r="M40" s="74"/>
      <c r="N40" s="368"/>
      <c r="O40" s="368"/>
      <c r="P40" s="74"/>
      <c r="Q40" s="368"/>
      <c r="R40" s="369"/>
      <c r="S40" s="79">
        <v>0</v>
      </c>
      <c r="T40" s="77">
        <v>0</v>
      </c>
      <c r="U40" s="77">
        <v>1</v>
      </c>
      <c r="V40" s="77">
        <v>0</v>
      </c>
      <c r="W40" s="73">
        <v>0</v>
      </c>
      <c r="X40" s="73">
        <v>0</v>
      </c>
      <c r="Y40" s="78">
        <v>0</v>
      </c>
      <c r="AA40" s="416" t="s">
        <v>271</v>
      </c>
      <c r="AB40" s="412" t="s">
        <v>359</v>
      </c>
    </row>
    <row r="41" spans="2:28">
      <c r="B41" s="72">
        <v>6865.2</v>
      </c>
      <c r="C41" s="73" t="s">
        <v>61</v>
      </c>
      <c r="D41" s="73">
        <v>1</v>
      </c>
      <c r="E41" s="73" t="s">
        <v>87</v>
      </c>
      <c r="F41" s="73" t="s">
        <v>90</v>
      </c>
      <c r="G41" s="73" t="s">
        <v>92</v>
      </c>
      <c r="H41" s="73" t="s">
        <v>46</v>
      </c>
      <c r="I41" s="73" t="s">
        <v>63</v>
      </c>
      <c r="J41" s="74" t="s">
        <v>283</v>
      </c>
      <c r="K41" s="75" t="s">
        <v>291</v>
      </c>
      <c r="L41" s="76" t="s">
        <v>28</v>
      </c>
      <c r="M41" s="74"/>
      <c r="N41" s="368"/>
      <c r="O41" s="368"/>
      <c r="P41" s="74"/>
      <c r="Q41" s="368"/>
      <c r="R41" s="369"/>
      <c r="S41" s="79">
        <v>0</v>
      </c>
      <c r="T41" s="77">
        <v>0</v>
      </c>
      <c r="U41" s="77">
        <v>3</v>
      </c>
      <c r="V41" s="77">
        <v>0</v>
      </c>
      <c r="W41" s="73">
        <v>0</v>
      </c>
      <c r="X41" s="73">
        <v>0</v>
      </c>
      <c r="Y41" s="78">
        <v>0</v>
      </c>
      <c r="AA41" s="417" t="s">
        <v>107</v>
      </c>
      <c r="AB41" s="421">
        <f>SUM(S6:S63)</f>
        <v>14</v>
      </c>
    </row>
    <row r="42" spans="2:28">
      <c r="B42" s="72">
        <v>6865.3</v>
      </c>
      <c r="C42" s="73" t="s">
        <v>53</v>
      </c>
      <c r="D42" s="73">
        <v>1.25</v>
      </c>
      <c r="E42" s="73" t="s">
        <v>87</v>
      </c>
      <c r="F42" s="73" t="s">
        <v>90</v>
      </c>
      <c r="G42" s="73" t="s">
        <v>91</v>
      </c>
      <c r="H42" s="73" t="s">
        <v>46</v>
      </c>
      <c r="I42" s="73" t="s">
        <v>63</v>
      </c>
      <c r="J42" s="74" t="s">
        <v>283</v>
      </c>
      <c r="K42" s="75" t="s">
        <v>291</v>
      </c>
      <c r="L42" s="76" t="s">
        <v>28</v>
      </c>
      <c r="M42" s="74" t="s">
        <v>110</v>
      </c>
      <c r="N42" s="368"/>
      <c r="O42" s="368"/>
      <c r="P42" s="74"/>
      <c r="Q42" s="368"/>
      <c r="R42" s="369"/>
      <c r="S42" s="79">
        <v>0</v>
      </c>
      <c r="T42" s="77">
        <v>0</v>
      </c>
      <c r="U42" s="77">
        <v>1</v>
      </c>
      <c r="V42" s="77">
        <v>0</v>
      </c>
      <c r="W42" s="73">
        <v>0</v>
      </c>
      <c r="X42" s="73">
        <v>0</v>
      </c>
      <c r="Y42" s="78">
        <v>0</v>
      </c>
      <c r="AA42" s="418" t="s">
        <v>106</v>
      </c>
      <c r="AB42" s="422">
        <f>SUM(T6:T63)</f>
        <v>18</v>
      </c>
    </row>
    <row r="43" spans="2:28">
      <c r="B43" s="72">
        <v>6865.4</v>
      </c>
      <c r="C43" s="73" t="s">
        <v>52</v>
      </c>
      <c r="D43" s="73">
        <v>1</v>
      </c>
      <c r="E43" s="73" t="s">
        <v>87</v>
      </c>
      <c r="F43" s="73" t="s">
        <v>90</v>
      </c>
      <c r="G43" s="73" t="s">
        <v>91</v>
      </c>
      <c r="H43" s="73" t="s">
        <v>46</v>
      </c>
      <c r="I43" s="73" t="s">
        <v>63</v>
      </c>
      <c r="J43" s="74" t="s">
        <v>283</v>
      </c>
      <c r="K43" s="75" t="s">
        <v>291</v>
      </c>
      <c r="L43" s="76" t="s">
        <v>28</v>
      </c>
      <c r="M43" s="74" t="s">
        <v>110</v>
      </c>
      <c r="N43" s="368"/>
      <c r="O43" s="368"/>
      <c r="P43" s="74"/>
      <c r="Q43" s="368"/>
      <c r="R43" s="369"/>
      <c r="S43" s="79">
        <v>0</v>
      </c>
      <c r="T43" s="77">
        <v>0</v>
      </c>
      <c r="U43" s="77">
        <v>2</v>
      </c>
      <c r="V43" s="77">
        <v>0</v>
      </c>
      <c r="W43" s="73">
        <v>0</v>
      </c>
      <c r="X43" s="73">
        <v>0</v>
      </c>
      <c r="Y43" s="78">
        <v>0</v>
      </c>
      <c r="AA43" s="418" t="s">
        <v>105</v>
      </c>
      <c r="AB43" s="422">
        <f>SUM(U6:U63)</f>
        <v>53</v>
      </c>
    </row>
    <row r="44" spans="2:28">
      <c r="B44" s="72">
        <v>6865.5</v>
      </c>
      <c r="C44" s="73" t="s">
        <v>69</v>
      </c>
      <c r="D44" s="73">
        <v>1</v>
      </c>
      <c r="E44" s="73" t="s">
        <v>87</v>
      </c>
      <c r="F44" s="73" t="s">
        <v>90</v>
      </c>
      <c r="G44" s="73" t="s">
        <v>91</v>
      </c>
      <c r="H44" s="73" t="s">
        <v>46</v>
      </c>
      <c r="I44" s="73" t="s">
        <v>63</v>
      </c>
      <c r="J44" s="74" t="s">
        <v>283</v>
      </c>
      <c r="K44" s="75" t="s">
        <v>291</v>
      </c>
      <c r="L44" s="76" t="s">
        <v>28</v>
      </c>
      <c r="M44" s="74"/>
      <c r="N44" s="368"/>
      <c r="O44" s="368"/>
      <c r="P44" s="74"/>
      <c r="Q44" s="368"/>
      <c r="R44" s="369"/>
      <c r="S44" s="79">
        <v>0</v>
      </c>
      <c r="T44" s="77">
        <v>0</v>
      </c>
      <c r="U44" s="77">
        <v>4</v>
      </c>
      <c r="V44" s="77">
        <v>0</v>
      </c>
      <c r="W44" s="73">
        <v>0</v>
      </c>
      <c r="X44" s="73">
        <v>0</v>
      </c>
      <c r="Y44" s="78">
        <v>0</v>
      </c>
      <c r="AA44" s="418" t="s">
        <v>104</v>
      </c>
      <c r="AB44" s="422">
        <f>SUM(V6:V63)</f>
        <v>14</v>
      </c>
    </row>
    <row r="45" spans="2:28">
      <c r="B45" s="80">
        <v>6866.1</v>
      </c>
      <c r="C45" s="73" t="s">
        <v>60</v>
      </c>
      <c r="D45" s="73">
        <v>0.75</v>
      </c>
      <c r="E45" s="73" t="s">
        <v>87</v>
      </c>
      <c r="F45" s="73" t="s">
        <v>101</v>
      </c>
      <c r="G45" s="73" t="s">
        <v>137</v>
      </c>
      <c r="H45" s="73" t="s">
        <v>46</v>
      </c>
      <c r="I45" s="73" t="s">
        <v>45</v>
      </c>
      <c r="J45" s="74" t="s">
        <v>283</v>
      </c>
      <c r="K45" s="75" t="s">
        <v>291</v>
      </c>
      <c r="L45" s="76" t="s">
        <v>28</v>
      </c>
      <c r="M45" s="74"/>
      <c r="N45" s="368"/>
      <c r="O45" s="368"/>
      <c r="P45" s="74"/>
      <c r="Q45" s="368"/>
      <c r="R45" s="369"/>
      <c r="S45" s="79">
        <v>0</v>
      </c>
      <c r="T45" s="77">
        <v>0</v>
      </c>
      <c r="U45" s="77">
        <v>1</v>
      </c>
      <c r="V45" s="77">
        <v>0</v>
      </c>
      <c r="W45" s="73">
        <v>0</v>
      </c>
      <c r="X45" s="73">
        <v>0</v>
      </c>
      <c r="Y45" s="78">
        <v>0</v>
      </c>
      <c r="AA45" s="417" t="s">
        <v>103</v>
      </c>
      <c r="AB45" s="421">
        <f>SUM(W6:W63)</f>
        <v>0</v>
      </c>
    </row>
    <row r="46" spans="2:28">
      <c r="B46" s="72">
        <v>6866.2</v>
      </c>
      <c r="C46" s="73" t="s">
        <v>26</v>
      </c>
      <c r="D46" s="73">
        <v>0.75</v>
      </c>
      <c r="E46" s="73" t="s">
        <v>87</v>
      </c>
      <c r="F46" s="73" t="s">
        <v>101</v>
      </c>
      <c r="G46" s="73" t="s">
        <v>137</v>
      </c>
      <c r="H46" s="73" t="s">
        <v>46</v>
      </c>
      <c r="I46" s="73" t="s">
        <v>45</v>
      </c>
      <c r="J46" s="74" t="s">
        <v>283</v>
      </c>
      <c r="K46" s="75" t="s">
        <v>291</v>
      </c>
      <c r="L46" s="76" t="s">
        <v>26</v>
      </c>
      <c r="M46" s="74"/>
      <c r="N46" s="368"/>
      <c r="O46" s="368"/>
      <c r="P46" s="74"/>
      <c r="Q46" s="368"/>
      <c r="R46" s="369"/>
      <c r="S46" s="79">
        <v>1</v>
      </c>
      <c r="T46" s="77">
        <v>0</v>
      </c>
      <c r="U46" s="77">
        <v>1</v>
      </c>
      <c r="V46" s="77">
        <v>0</v>
      </c>
      <c r="W46" s="73">
        <v>0</v>
      </c>
      <c r="X46" s="73">
        <v>0</v>
      </c>
      <c r="Y46" s="78">
        <v>0</v>
      </c>
      <c r="AA46" s="418" t="s">
        <v>102</v>
      </c>
      <c r="AB46" s="422">
        <f>SUM(X6:X63)</f>
        <v>0</v>
      </c>
    </row>
    <row r="47" spans="2:28" ht="15.75" thickBot="1">
      <c r="B47" s="72">
        <v>6866.3</v>
      </c>
      <c r="C47" s="73" t="s">
        <v>53</v>
      </c>
      <c r="D47" s="73">
        <v>0.75</v>
      </c>
      <c r="E47" s="73" t="s">
        <v>87</v>
      </c>
      <c r="F47" s="73" t="s">
        <v>101</v>
      </c>
      <c r="G47" s="73" t="s">
        <v>137</v>
      </c>
      <c r="H47" s="73" t="s">
        <v>46</v>
      </c>
      <c r="I47" s="73" t="s">
        <v>45</v>
      </c>
      <c r="J47" s="74" t="s">
        <v>283</v>
      </c>
      <c r="K47" s="75" t="s">
        <v>291</v>
      </c>
      <c r="L47" s="76" t="s">
        <v>28</v>
      </c>
      <c r="M47" s="74"/>
      <c r="N47" s="368"/>
      <c r="O47" s="368"/>
      <c r="P47" s="74"/>
      <c r="Q47" s="368"/>
      <c r="R47" s="369"/>
      <c r="S47" s="79">
        <v>0</v>
      </c>
      <c r="T47" s="77">
        <v>0</v>
      </c>
      <c r="U47" s="77">
        <v>1</v>
      </c>
      <c r="V47" s="77">
        <v>0</v>
      </c>
      <c r="W47" s="73">
        <v>0</v>
      </c>
      <c r="X47" s="73">
        <v>0</v>
      </c>
      <c r="Y47" s="78">
        <v>0</v>
      </c>
      <c r="AA47" s="419" t="s">
        <v>131</v>
      </c>
      <c r="AB47" s="423">
        <f>SUM(Y6:Y63)</f>
        <v>1</v>
      </c>
    </row>
    <row r="48" spans="2:28" ht="15.75" thickBot="1">
      <c r="B48" s="72">
        <v>6866.4</v>
      </c>
      <c r="C48" s="73" t="s">
        <v>49</v>
      </c>
      <c r="D48" s="73">
        <v>0.5</v>
      </c>
      <c r="E48" s="73" t="s">
        <v>87</v>
      </c>
      <c r="F48" s="73" t="s">
        <v>101</v>
      </c>
      <c r="G48" s="73" t="s">
        <v>137</v>
      </c>
      <c r="H48" s="73" t="s">
        <v>46</v>
      </c>
      <c r="I48" s="73" t="s">
        <v>45</v>
      </c>
      <c r="J48" s="74" t="s">
        <v>283</v>
      </c>
      <c r="K48" s="75" t="s">
        <v>291</v>
      </c>
      <c r="L48" s="76" t="s">
        <v>28</v>
      </c>
      <c r="M48" s="74"/>
      <c r="N48" s="368"/>
      <c r="O48" s="368"/>
      <c r="P48" s="74" t="s">
        <v>48</v>
      </c>
      <c r="Q48" s="368"/>
      <c r="R48" s="369"/>
      <c r="S48" s="79">
        <v>0</v>
      </c>
      <c r="T48" s="77">
        <v>0</v>
      </c>
      <c r="U48" s="77">
        <v>0</v>
      </c>
      <c r="V48" s="77">
        <v>0</v>
      </c>
      <c r="W48" s="73">
        <v>0</v>
      </c>
      <c r="X48" s="73">
        <v>0</v>
      </c>
      <c r="Y48" s="78">
        <v>0</v>
      </c>
      <c r="AA48" s="420"/>
      <c r="AB48" s="420"/>
    </row>
    <row r="49" spans="2:29">
      <c r="B49" s="72">
        <v>6866.5</v>
      </c>
      <c r="C49" s="73" t="s">
        <v>61</v>
      </c>
      <c r="D49" s="73">
        <v>0.5</v>
      </c>
      <c r="E49" s="73" t="s">
        <v>87</v>
      </c>
      <c r="F49" s="73" t="s">
        <v>101</v>
      </c>
      <c r="G49" s="73" t="s">
        <v>137</v>
      </c>
      <c r="H49" s="73" t="s">
        <v>46</v>
      </c>
      <c r="I49" s="73" t="s">
        <v>45</v>
      </c>
      <c r="J49" s="74" t="s">
        <v>283</v>
      </c>
      <c r="K49" s="75" t="s">
        <v>291</v>
      </c>
      <c r="L49" s="76" t="s">
        <v>28</v>
      </c>
      <c r="M49" s="74"/>
      <c r="N49" s="368"/>
      <c r="O49" s="368"/>
      <c r="P49" s="74"/>
      <c r="Q49" s="368"/>
      <c r="R49" s="369"/>
      <c r="S49" s="79">
        <v>0</v>
      </c>
      <c r="T49" s="77">
        <v>0</v>
      </c>
      <c r="U49" s="77">
        <v>2</v>
      </c>
      <c r="V49" s="77">
        <v>0</v>
      </c>
      <c r="W49" s="73">
        <v>0</v>
      </c>
      <c r="X49" s="73">
        <v>0</v>
      </c>
      <c r="Y49" s="78">
        <v>0</v>
      </c>
      <c r="AA49" s="416" t="s">
        <v>271</v>
      </c>
      <c r="AB49" s="412" t="s">
        <v>360</v>
      </c>
    </row>
    <row r="50" spans="2:29">
      <c r="B50" s="72">
        <v>6866.6</v>
      </c>
      <c r="C50" s="73" t="s">
        <v>60</v>
      </c>
      <c r="D50" s="73">
        <v>0.75</v>
      </c>
      <c r="E50" s="73" t="s">
        <v>87</v>
      </c>
      <c r="F50" s="73" t="s">
        <v>101</v>
      </c>
      <c r="G50" s="73" t="s">
        <v>137</v>
      </c>
      <c r="H50" s="73" t="s">
        <v>46</v>
      </c>
      <c r="I50" s="73" t="s">
        <v>45</v>
      </c>
      <c r="J50" s="74" t="s">
        <v>283</v>
      </c>
      <c r="K50" s="75" t="s">
        <v>291</v>
      </c>
      <c r="L50" s="76" t="s">
        <v>28</v>
      </c>
      <c r="M50" s="74"/>
      <c r="N50" s="368"/>
      <c r="O50" s="368"/>
      <c r="P50" s="74"/>
      <c r="Q50" s="368"/>
      <c r="R50" s="369"/>
      <c r="S50" s="79">
        <v>0</v>
      </c>
      <c r="T50" s="77">
        <v>0</v>
      </c>
      <c r="U50" s="77">
        <v>1</v>
      </c>
      <c r="V50" s="77">
        <v>0</v>
      </c>
      <c r="W50" s="73">
        <v>0</v>
      </c>
      <c r="X50" s="73">
        <v>0</v>
      </c>
      <c r="Y50" s="78">
        <v>0</v>
      </c>
      <c r="AA50" s="417" t="s">
        <v>107</v>
      </c>
      <c r="AB50" s="421">
        <f>SUM(S64:S73)</f>
        <v>2</v>
      </c>
    </row>
    <row r="51" spans="2:29">
      <c r="B51" s="72">
        <v>6866.7</v>
      </c>
      <c r="C51" s="73" t="s">
        <v>26</v>
      </c>
      <c r="D51" s="73">
        <v>0.75</v>
      </c>
      <c r="E51" s="73" t="s">
        <v>87</v>
      </c>
      <c r="F51" s="73" t="s">
        <v>101</v>
      </c>
      <c r="G51" s="73" t="s">
        <v>137</v>
      </c>
      <c r="H51" s="73" t="s">
        <v>46</v>
      </c>
      <c r="I51" s="73" t="s">
        <v>45</v>
      </c>
      <c r="J51" s="74" t="s">
        <v>283</v>
      </c>
      <c r="K51" s="75" t="s">
        <v>291</v>
      </c>
      <c r="L51" s="76" t="s">
        <v>26</v>
      </c>
      <c r="M51" s="74"/>
      <c r="N51" s="368"/>
      <c r="O51" s="368"/>
      <c r="P51" s="74"/>
      <c r="Q51" s="368"/>
      <c r="R51" s="369"/>
      <c r="S51" s="79">
        <v>1</v>
      </c>
      <c r="T51" s="77">
        <v>0</v>
      </c>
      <c r="U51" s="77">
        <v>1</v>
      </c>
      <c r="V51" s="77">
        <v>0</v>
      </c>
      <c r="W51" s="73">
        <v>0</v>
      </c>
      <c r="X51" s="73">
        <v>0</v>
      </c>
      <c r="Y51" s="78">
        <v>0</v>
      </c>
      <c r="AA51" s="418" t="s">
        <v>106</v>
      </c>
      <c r="AB51" s="422">
        <f>SUM(T64:T73)</f>
        <v>0</v>
      </c>
    </row>
    <row r="52" spans="2:29">
      <c r="B52" s="72">
        <v>6866.8</v>
      </c>
      <c r="C52" s="73" t="s">
        <v>53</v>
      </c>
      <c r="D52" s="73">
        <v>0.75</v>
      </c>
      <c r="E52" s="73" t="s">
        <v>87</v>
      </c>
      <c r="F52" s="73" t="s">
        <v>101</v>
      </c>
      <c r="G52" s="73" t="s">
        <v>137</v>
      </c>
      <c r="H52" s="73" t="s">
        <v>46</v>
      </c>
      <c r="I52" s="73" t="s">
        <v>45</v>
      </c>
      <c r="J52" s="74" t="s">
        <v>283</v>
      </c>
      <c r="K52" s="75" t="s">
        <v>291</v>
      </c>
      <c r="L52" s="76" t="s">
        <v>28</v>
      </c>
      <c r="M52" s="74"/>
      <c r="N52" s="368"/>
      <c r="O52" s="368"/>
      <c r="P52" s="74"/>
      <c r="Q52" s="368"/>
      <c r="R52" s="369"/>
      <c r="S52" s="79">
        <v>0</v>
      </c>
      <c r="T52" s="77">
        <v>0</v>
      </c>
      <c r="U52" s="77">
        <v>1</v>
      </c>
      <c r="V52" s="77">
        <v>0</v>
      </c>
      <c r="W52" s="73">
        <v>0</v>
      </c>
      <c r="X52" s="73">
        <v>0</v>
      </c>
      <c r="Y52" s="78">
        <v>0</v>
      </c>
      <c r="AA52" s="418" t="s">
        <v>105</v>
      </c>
      <c r="AB52" s="422">
        <f>SUM(U64:U73)</f>
        <v>17</v>
      </c>
    </row>
    <row r="53" spans="2:29">
      <c r="B53" s="72">
        <v>6866.9</v>
      </c>
      <c r="C53" s="73" t="s">
        <v>54</v>
      </c>
      <c r="D53" s="73">
        <v>0.5</v>
      </c>
      <c r="E53" s="73" t="s">
        <v>87</v>
      </c>
      <c r="F53" s="73" t="s">
        <v>101</v>
      </c>
      <c r="G53" s="73" t="s">
        <v>137</v>
      </c>
      <c r="H53" s="73" t="s">
        <v>46</v>
      </c>
      <c r="I53" s="73" t="s">
        <v>45</v>
      </c>
      <c r="J53" s="74" t="s">
        <v>283</v>
      </c>
      <c r="K53" s="75" t="s">
        <v>291</v>
      </c>
      <c r="L53" s="76" t="s">
        <v>28</v>
      </c>
      <c r="M53" s="74"/>
      <c r="N53" s="368"/>
      <c r="O53" s="368"/>
      <c r="P53" s="74"/>
      <c r="Q53" s="368"/>
      <c r="R53" s="369"/>
      <c r="S53" s="79">
        <v>0</v>
      </c>
      <c r="T53" s="77">
        <v>0</v>
      </c>
      <c r="U53" s="77">
        <v>1</v>
      </c>
      <c r="V53" s="77">
        <v>0</v>
      </c>
      <c r="W53" s="73">
        <v>0</v>
      </c>
      <c r="X53" s="73">
        <v>0</v>
      </c>
      <c r="Y53" s="78">
        <v>0</v>
      </c>
      <c r="AA53" s="418" t="s">
        <v>104</v>
      </c>
      <c r="AB53" s="422">
        <f>SUM(V64:V73)</f>
        <v>1</v>
      </c>
    </row>
    <row r="54" spans="2:29">
      <c r="B54" s="72">
        <v>6867.1</v>
      </c>
      <c r="C54" s="73" t="s">
        <v>57</v>
      </c>
      <c r="D54" s="73">
        <v>1.5</v>
      </c>
      <c r="E54" s="73" t="s">
        <v>87</v>
      </c>
      <c r="F54" s="73" t="s">
        <v>101</v>
      </c>
      <c r="G54" s="73" t="s">
        <v>137</v>
      </c>
      <c r="H54" s="73" t="s">
        <v>46</v>
      </c>
      <c r="I54" s="73" t="s">
        <v>45</v>
      </c>
      <c r="J54" s="74" t="s">
        <v>283</v>
      </c>
      <c r="K54" s="75" t="s">
        <v>291</v>
      </c>
      <c r="L54" s="76" t="s">
        <v>28</v>
      </c>
      <c r="M54" s="74"/>
      <c r="N54" s="368"/>
      <c r="O54" s="368"/>
      <c r="P54" s="74"/>
      <c r="Q54" s="368"/>
      <c r="R54" s="369"/>
      <c r="S54" s="79">
        <v>0</v>
      </c>
      <c r="T54" s="77">
        <v>0</v>
      </c>
      <c r="U54" s="77">
        <v>0</v>
      </c>
      <c r="V54" s="77">
        <v>1</v>
      </c>
      <c r="W54" s="73">
        <v>0</v>
      </c>
      <c r="X54" s="73">
        <v>0</v>
      </c>
      <c r="Y54" s="78">
        <v>0</v>
      </c>
      <c r="AA54" s="417" t="s">
        <v>103</v>
      </c>
      <c r="AB54" s="421">
        <f>SUM(W64:W73)</f>
        <v>0</v>
      </c>
    </row>
    <row r="55" spans="2:29">
      <c r="B55" s="80">
        <v>6867.2</v>
      </c>
      <c r="C55" s="73" t="s">
        <v>60</v>
      </c>
      <c r="D55" s="73">
        <v>1</v>
      </c>
      <c r="E55" s="73" t="s">
        <v>87</v>
      </c>
      <c r="F55" s="73" t="s">
        <v>101</v>
      </c>
      <c r="G55" s="73" t="s">
        <v>137</v>
      </c>
      <c r="H55" s="73" t="s">
        <v>46</v>
      </c>
      <c r="I55" s="73" t="s">
        <v>45</v>
      </c>
      <c r="J55" s="74" t="s">
        <v>283</v>
      </c>
      <c r="K55" s="75" t="s">
        <v>291</v>
      </c>
      <c r="L55" s="76" t="s">
        <v>28</v>
      </c>
      <c r="M55" s="74"/>
      <c r="N55" s="368"/>
      <c r="O55" s="368"/>
      <c r="P55" s="74"/>
      <c r="Q55" s="368"/>
      <c r="R55" s="369"/>
      <c r="S55" s="79">
        <v>0</v>
      </c>
      <c r="T55" s="77">
        <v>0</v>
      </c>
      <c r="U55" s="77">
        <v>1</v>
      </c>
      <c r="V55" s="77">
        <v>0</v>
      </c>
      <c r="W55" s="73">
        <v>0</v>
      </c>
      <c r="X55" s="73">
        <v>0</v>
      </c>
      <c r="Y55" s="78">
        <v>0</v>
      </c>
      <c r="AA55" s="418" t="s">
        <v>102</v>
      </c>
      <c r="AB55" s="422">
        <f>SUM(X64:X73)</f>
        <v>2</v>
      </c>
    </row>
    <row r="56" spans="2:29" ht="15.75" thickBot="1">
      <c r="B56" s="80">
        <v>6867.3</v>
      </c>
      <c r="C56" s="73" t="s">
        <v>131</v>
      </c>
      <c r="D56" s="73">
        <v>1</v>
      </c>
      <c r="E56" s="73" t="s">
        <v>87</v>
      </c>
      <c r="F56" s="73" t="s">
        <v>101</v>
      </c>
      <c r="G56" s="73" t="s">
        <v>137</v>
      </c>
      <c r="H56" s="73" t="s">
        <v>46</v>
      </c>
      <c r="I56" s="73" t="s">
        <v>45</v>
      </c>
      <c r="J56" s="74" t="s">
        <v>283</v>
      </c>
      <c r="K56" s="75" t="s">
        <v>291</v>
      </c>
      <c r="L56" s="76" t="s">
        <v>131</v>
      </c>
      <c r="M56" s="74"/>
      <c r="N56" s="368"/>
      <c r="O56" s="368"/>
      <c r="P56" s="74"/>
      <c r="Q56" s="368"/>
      <c r="R56" s="369"/>
      <c r="S56" s="79">
        <v>0</v>
      </c>
      <c r="T56" s="77">
        <v>0</v>
      </c>
      <c r="U56" s="77">
        <v>0</v>
      </c>
      <c r="V56" s="77">
        <v>2</v>
      </c>
      <c r="W56" s="73">
        <v>0</v>
      </c>
      <c r="X56" s="73">
        <v>0</v>
      </c>
      <c r="Y56" s="78">
        <v>1</v>
      </c>
      <c r="AA56" s="419" t="s">
        <v>131</v>
      </c>
      <c r="AB56" s="423">
        <f>SUM(Y64:Y73)</f>
        <v>0</v>
      </c>
    </row>
    <row r="57" spans="2:29" ht="15.75" thickBot="1">
      <c r="B57" s="80">
        <v>6970.1</v>
      </c>
      <c r="C57" s="73" t="s">
        <v>60</v>
      </c>
      <c r="D57" s="73">
        <v>0.75</v>
      </c>
      <c r="E57" s="73" t="s">
        <v>87</v>
      </c>
      <c r="F57" s="73" t="s">
        <v>99</v>
      </c>
      <c r="G57" s="73" t="s">
        <v>100</v>
      </c>
      <c r="H57" s="73" t="s">
        <v>46</v>
      </c>
      <c r="I57" s="73" t="s">
        <v>45</v>
      </c>
      <c r="J57" s="74" t="s">
        <v>283</v>
      </c>
      <c r="K57" s="75" t="s">
        <v>291</v>
      </c>
      <c r="L57" s="76" t="s">
        <v>28</v>
      </c>
      <c r="M57" s="74"/>
      <c r="N57" s="368"/>
      <c r="O57" s="368"/>
      <c r="P57" s="74"/>
      <c r="Q57" s="368"/>
      <c r="R57" s="369"/>
      <c r="S57" s="79">
        <v>0</v>
      </c>
      <c r="T57" s="77">
        <v>0</v>
      </c>
      <c r="U57" s="77">
        <v>1</v>
      </c>
      <c r="V57" s="77">
        <v>0</v>
      </c>
      <c r="W57" s="73">
        <v>0</v>
      </c>
      <c r="X57" s="73">
        <v>0</v>
      </c>
      <c r="Y57" s="78">
        <v>0</v>
      </c>
      <c r="AA57" s="420"/>
      <c r="AB57" s="420"/>
    </row>
    <row r="58" spans="2:29">
      <c r="B58" s="72">
        <v>6970.2</v>
      </c>
      <c r="C58" s="73" t="s">
        <v>55</v>
      </c>
      <c r="D58" s="73">
        <v>0.75</v>
      </c>
      <c r="E58" s="73" t="s">
        <v>87</v>
      </c>
      <c r="F58" s="73" t="s">
        <v>99</v>
      </c>
      <c r="G58" s="73" t="s">
        <v>100</v>
      </c>
      <c r="H58" s="73" t="s">
        <v>46</v>
      </c>
      <c r="I58" s="73" t="s">
        <v>45</v>
      </c>
      <c r="J58" s="74" t="s">
        <v>283</v>
      </c>
      <c r="K58" s="75" t="s">
        <v>291</v>
      </c>
      <c r="L58" s="76" t="s">
        <v>28</v>
      </c>
      <c r="M58" s="74"/>
      <c r="N58" s="368"/>
      <c r="O58" s="368"/>
      <c r="P58" s="74"/>
      <c r="Q58" s="368"/>
      <c r="R58" s="369"/>
      <c r="S58" s="79">
        <v>0</v>
      </c>
      <c r="T58" s="77">
        <v>0</v>
      </c>
      <c r="U58" s="77">
        <v>1</v>
      </c>
      <c r="V58" s="77">
        <v>0</v>
      </c>
      <c r="W58" s="73">
        <v>0</v>
      </c>
      <c r="X58" s="73">
        <v>0</v>
      </c>
      <c r="Y58" s="78">
        <v>0</v>
      </c>
      <c r="AA58" s="416" t="s">
        <v>271</v>
      </c>
      <c r="AB58" s="412" t="s">
        <v>361</v>
      </c>
    </row>
    <row r="59" spans="2:29">
      <c r="B59" s="72">
        <v>6970.3</v>
      </c>
      <c r="C59" s="73" t="s">
        <v>53</v>
      </c>
      <c r="D59" s="73">
        <v>1</v>
      </c>
      <c r="E59" s="73" t="s">
        <v>87</v>
      </c>
      <c r="F59" s="73" t="s">
        <v>99</v>
      </c>
      <c r="G59" s="73" t="s">
        <v>100</v>
      </c>
      <c r="H59" s="73" t="s">
        <v>46</v>
      </c>
      <c r="I59" s="73" t="s">
        <v>45</v>
      </c>
      <c r="J59" s="74" t="s">
        <v>283</v>
      </c>
      <c r="K59" s="75" t="s">
        <v>291</v>
      </c>
      <c r="L59" s="76" t="s">
        <v>28</v>
      </c>
      <c r="M59" s="74"/>
      <c r="N59" s="368"/>
      <c r="O59" s="368"/>
      <c r="P59" s="74"/>
      <c r="Q59" s="368"/>
      <c r="R59" s="369" t="s">
        <v>108</v>
      </c>
      <c r="S59" s="79">
        <v>0</v>
      </c>
      <c r="T59" s="77">
        <v>0</v>
      </c>
      <c r="U59" s="77">
        <v>1</v>
      </c>
      <c r="V59" s="77">
        <v>0</v>
      </c>
      <c r="W59" s="73">
        <v>0</v>
      </c>
      <c r="X59" s="73">
        <v>0</v>
      </c>
      <c r="Y59" s="78">
        <v>0</v>
      </c>
      <c r="AA59" s="417" t="s">
        <v>107</v>
      </c>
      <c r="AB59" s="421">
        <f>SUM(S6:S73)</f>
        <v>16</v>
      </c>
    </row>
    <row r="60" spans="2:29">
      <c r="B60" s="72">
        <v>6970.4</v>
      </c>
      <c r="C60" s="73" t="s">
        <v>26</v>
      </c>
      <c r="D60" s="73">
        <v>1</v>
      </c>
      <c r="E60" s="73" t="s">
        <v>87</v>
      </c>
      <c r="F60" s="73" t="s">
        <v>99</v>
      </c>
      <c r="G60" s="73" t="s">
        <v>100</v>
      </c>
      <c r="H60" s="73" t="s">
        <v>46</v>
      </c>
      <c r="I60" s="73" t="s">
        <v>45</v>
      </c>
      <c r="J60" s="74" t="s">
        <v>283</v>
      </c>
      <c r="K60" s="75" t="s">
        <v>291</v>
      </c>
      <c r="L60" s="76" t="s">
        <v>26</v>
      </c>
      <c r="M60" s="74"/>
      <c r="N60" s="368"/>
      <c r="O60" s="368"/>
      <c r="P60" s="74"/>
      <c r="Q60" s="368"/>
      <c r="R60" s="369" t="s">
        <v>108</v>
      </c>
      <c r="S60" s="79">
        <v>1</v>
      </c>
      <c r="T60" s="77">
        <v>1</v>
      </c>
      <c r="U60" s="77">
        <v>2</v>
      </c>
      <c r="V60" s="77">
        <v>0</v>
      </c>
      <c r="W60" s="73">
        <v>0</v>
      </c>
      <c r="X60" s="73">
        <v>0</v>
      </c>
      <c r="Y60" s="78">
        <v>0</v>
      </c>
      <c r="AA60" s="418" t="s">
        <v>106</v>
      </c>
      <c r="AB60" s="422">
        <f>SUM(T6:T73)</f>
        <v>18</v>
      </c>
    </row>
    <row r="61" spans="2:29">
      <c r="B61" s="72">
        <v>6970.5</v>
      </c>
      <c r="C61" s="73" t="s">
        <v>55</v>
      </c>
      <c r="D61" s="73">
        <v>1</v>
      </c>
      <c r="E61" s="73" t="s">
        <v>87</v>
      </c>
      <c r="F61" s="73" t="s">
        <v>99</v>
      </c>
      <c r="G61" s="73" t="s">
        <v>100</v>
      </c>
      <c r="H61" s="73" t="s">
        <v>46</v>
      </c>
      <c r="I61" s="73" t="s">
        <v>45</v>
      </c>
      <c r="J61" s="74" t="s">
        <v>283</v>
      </c>
      <c r="K61" s="75" t="s">
        <v>291</v>
      </c>
      <c r="L61" s="76" t="s">
        <v>28</v>
      </c>
      <c r="M61" s="74"/>
      <c r="N61" s="368"/>
      <c r="O61" s="368"/>
      <c r="P61" s="74"/>
      <c r="Q61" s="368"/>
      <c r="R61" s="369" t="s">
        <v>108</v>
      </c>
      <c r="S61" s="79">
        <v>0</v>
      </c>
      <c r="T61" s="77">
        <v>0</v>
      </c>
      <c r="U61" s="77">
        <v>2</v>
      </c>
      <c r="V61" s="77">
        <v>0</v>
      </c>
      <c r="W61" s="73">
        <v>0</v>
      </c>
      <c r="X61" s="73">
        <v>0</v>
      </c>
      <c r="Y61" s="78">
        <v>0</v>
      </c>
      <c r="AA61" s="418" t="s">
        <v>105</v>
      </c>
      <c r="AB61" s="422">
        <f>SUM(U6:U73)</f>
        <v>70</v>
      </c>
      <c r="AC61" s="46"/>
    </row>
    <row r="62" spans="2:29">
      <c r="B62" s="72">
        <v>7150.1</v>
      </c>
      <c r="C62" s="73" t="s">
        <v>26</v>
      </c>
      <c r="D62" s="73">
        <v>0.75</v>
      </c>
      <c r="E62" s="73" t="s">
        <v>87</v>
      </c>
      <c r="F62" s="73" t="s">
        <v>94</v>
      </c>
      <c r="G62" s="73" t="s">
        <v>93</v>
      </c>
      <c r="H62" s="73" t="s">
        <v>46</v>
      </c>
      <c r="I62" s="73" t="s">
        <v>45</v>
      </c>
      <c r="J62" s="74" t="s">
        <v>283</v>
      </c>
      <c r="K62" s="75" t="s">
        <v>291</v>
      </c>
      <c r="L62" s="76" t="s">
        <v>26</v>
      </c>
      <c r="M62" s="74"/>
      <c r="N62" s="368"/>
      <c r="O62" s="368"/>
      <c r="P62" s="74"/>
      <c r="Q62" s="368"/>
      <c r="R62" s="369"/>
      <c r="S62" s="79">
        <v>1</v>
      </c>
      <c r="T62" s="77">
        <v>1</v>
      </c>
      <c r="U62" s="77">
        <v>0</v>
      </c>
      <c r="V62" s="77">
        <v>0</v>
      </c>
      <c r="W62" s="73">
        <v>0</v>
      </c>
      <c r="X62" s="73">
        <v>0</v>
      </c>
      <c r="Y62" s="78">
        <v>0</v>
      </c>
      <c r="AA62" s="418" t="s">
        <v>104</v>
      </c>
      <c r="AB62" s="422">
        <f>SUM(V6:V73)</f>
        <v>15</v>
      </c>
    </row>
    <row r="63" spans="2:29" ht="15.75" thickBot="1">
      <c r="B63" s="394">
        <v>7150.2</v>
      </c>
      <c r="C63" s="395" t="s">
        <v>47</v>
      </c>
      <c r="D63" s="395">
        <v>0.75</v>
      </c>
      <c r="E63" s="395" t="s">
        <v>87</v>
      </c>
      <c r="F63" s="395" t="s">
        <v>94</v>
      </c>
      <c r="G63" s="395" t="s">
        <v>93</v>
      </c>
      <c r="H63" s="395" t="s">
        <v>46</v>
      </c>
      <c r="I63" s="395" t="s">
        <v>45</v>
      </c>
      <c r="J63" s="90" t="s">
        <v>283</v>
      </c>
      <c r="K63" s="396" t="s">
        <v>291</v>
      </c>
      <c r="L63" s="92" t="s">
        <v>28</v>
      </c>
      <c r="M63" s="90"/>
      <c r="N63" s="397"/>
      <c r="O63" s="397"/>
      <c r="P63" s="90"/>
      <c r="Q63" s="397"/>
      <c r="R63" s="398"/>
      <c r="S63" s="399">
        <v>0</v>
      </c>
      <c r="T63" s="400">
        <v>0</v>
      </c>
      <c r="U63" s="400">
        <v>1</v>
      </c>
      <c r="V63" s="400">
        <v>0</v>
      </c>
      <c r="W63" s="395">
        <v>0</v>
      </c>
      <c r="X63" s="395">
        <v>0</v>
      </c>
      <c r="Y63" s="401">
        <v>0</v>
      </c>
      <c r="AA63" s="417" t="s">
        <v>103</v>
      </c>
      <c r="AB63" s="421">
        <f>SUM(W6:W73)</f>
        <v>0</v>
      </c>
    </row>
    <row r="64" spans="2:29">
      <c r="B64" s="402">
        <v>8160.3</v>
      </c>
      <c r="C64" s="403" t="s">
        <v>55</v>
      </c>
      <c r="D64" s="403">
        <v>1</v>
      </c>
      <c r="E64" s="403" t="s">
        <v>87</v>
      </c>
      <c r="F64" s="403" t="s">
        <v>95</v>
      </c>
      <c r="G64" s="403" t="s">
        <v>98</v>
      </c>
      <c r="H64" s="403" t="s">
        <v>18</v>
      </c>
      <c r="I64" s="403" t="s">
        <v>27</v>
      </c>
      <c r="J64" s="404" t="s">
        <v>283</v>
      </c>
      <c r="K64" s="405" t="s">
        <v>318</v>
      </c>
      <c r="L64" s="406" t="s">
        <v>28</v>
      </c>
      <c r="M64" s="404"/>
      <c r="N64" s="407"/>
      <c r="O64" s="407"/>
      <c r="P64" s="404"/>
      <c r="Q64" s="407"/>
      <c r="R64" s="408"/>
      <c r="S64" s="409">
        <v>0</v>
      </c>
      <c r="T64" s="410">
        <v>0</v>
      </c>
      <c r="U64" s="410">
        <v>2</v>
      </c>
      <c r="V64" s="410">
        <v>0</v>
      </c>
      <c r="W64" s="403">
        <v>0</v>
      </c>
      <c r="X64" s="403">
        <v>0</v>
      </c>
      <c r="Y64" s="411">
        <v>0</v>
      </c>
      <c r="AA64" s="418" t="s">
        <v>102</v>
      </c>
      <c r="AB64" s="422">
        <f>SUM(X6:X73)</f>
        <v>2</v>
      </c>
    </row>
    <row r="65" spans="2:28" ht="15.75" thickBot="1">
      <c r="B65" s="72">
        <v>8160.4</v>
      </c>
      <c r="C65" s="73" t="s">
        <v>55</v>
      </c>
      <c r="D65" s="73">
        <v>1</v>
      </c>
      <c r="E65" s="73" t="s">
        <v>87</v>
      </c>
      <c r="F65" s="73" t="s">
        <v>95</v>
      </c>
      <c r="G65" s="73" t="s">
        <v>98</v>
      </c>
      <c r="H65" s="73" t="s">
        <v>18</v>
      </c>
      <c r="I65" s="73" t="s">
        <v>27</v>
      </c>
      <c r="J65" s="74" t="s">
        <v>283</v>
      </c>
      <c r="K65" s="75" t="s">
        <v>318</v>
      </c>
      <c r="L65" s="76" t="s">
        <v>28</v>
      </c>
      <c r="M65" s="74"/>
      <c r="N65" s="368"/>
      <c r="O65" s="368"/>
      <c r="P65" s="74"/>
      <c r="Q65" s="368"/>
      <c r="R65" s="369"/>
      <c r="S65" s="79">
        <v>0</v>
      </c>
      <c r="T65" s="77">
        <v>0</v>
      </c>
      <c r="U65" s="77">
        <v>2</v>
      </c>
      <c r="V65" s="77">
        <v>0</v>
      </c>
      <c r="W65" s="73">
        <v>0</v>
      </c>
      <c r="X65" s="73">
        <v>0</v>
      </c>
      <c r="Y65" s="78">
        <v>0</v>
      </c>
      <c r="AA65" s="419" t="s">
        <v>131</v>
      </c>
      <c r="AB65" s="423">
        <f>SUM(Y6:Y73)</f>
        <v>1</v>
      </c>
    </row>
    <row r="66" spans="2:28">
      <c r="B66" s="72">
        <v>9168.1</v>
      </c>
      <c r="C66" s="73" t="s">
        <v>47</v>
      </c>
      <c r="D66" s="73">
        <v>2</v>
      </c>
      <c r="E66" s="73" t="s">
        <v>29</v>
      </c>
      <c r="F66" s="73" t="s">
        <v>135</v>
      </c>
      <c r="G66" s="73" t="s">
        <v>76</v>
      </c>
      <c r="H66" s="73" t="s">
        <v>18</v>
      </c>
      <c r="I66" s="73" t="s">
        <v>75</v>
      </c>
      <c r="J66" s="74" t="s">
        <v>283</v>
      </c>
      <c r="K66" s="75" t="s">
        <v>318</v>
      </c>
      <c r="L66" s="76" t="s">
        <v>28</v>
      </c>
      <c r="M66" s="74"/>
      <c r="N66" s="368"/>
      <c r="O66" s="368"/>
      <c r="P66" s="74"/>
      <c r="Q66" s="368"/>
      <c r="R66" s="369"/>
      <c r="S66" s="79">
        <v>0</v>
      </c>
      <c r="T66" s="77">
        <v>0</v>
      </c>
      <c r="U66" s="77">
        <v>1</v>
      </c>
      <c r="V66" s="77">
        <v>0</v>
      </c>
      <c r="W66" s="73">
        <v>0</v>
      </c>
      <c r="X66" s="73">
        <v>0</v>
      </c>
      <c r="Y66" s="78">
        <v>0</v>
      </c>
    </row>
    <row r="67" spans="2:28">
      <c r="B67" s="72">
        <v>9168.2000000000007</v>
      </c>
      <c r="C67" s="73" t="s">
        <v>55</v>
      </c>
      <c r="D67" s="73">
        <v>2</v>
      </c>
      <c r="E67" s="73" t="s">
        <v>29</v>
      </c>
      <c r="F67" s="73" t="s">
        <v>135</v>
      </c>
      <c r="G67" s="73" t="s">
        <v>76</v>
      </c>
      <c r="H67" s="73" t="s">
        <v>18</v>
      </c>
      <c r="I67" s="73" t="s">
        <v>75</v>
      </c>
      <c r="J67" s="74" t="s">
        <v>283</v>
      </c>
      <c r="K67" s="75" t="s">
        <v>318</v>
      </c>
      <c r="L67" s="76" t="s">
        <v>28</v>
      </c>
      <c r="M67" s="74"/>
      <c r="N67" s="368"/>
      <c r="O67" s="368"/>
      <c r="P67" s="74"/>
      <c r="Q67" s="368"/>
      <c r="R67" s="369"/>
      <c r="S67" s="79">
        <v>0</v>
      </c>
      <c r="T67" s="77">
        <v>0</v>
      </c>
      <c r="U67" s="77">
        <v>2</v>
      </c>
      <c r="V67" s="77">
        <v>0</v>
      </c>
      <c r="W67" s="73">
        <v>0</v>
      </c>
      <c r="X67" s="73">
        <v>0</v>
      </c>
      <c r="Y67" s="78">
        <v>0</v>
      </c>
    </row>
    <row r="68" spans="2:28">
      <c r="B68" s="72">
        <v>9168.2999999999993</v>
      </c>
      <c r="C68" s="73" t="s">
        <v>26</v>
      </c>
      <c r="D68" s="73">
        <v>2</v>
      </c>
      <c r="E68" s="73" t="s">
        <v>29</v>
      </c>
      <c r="F68" s="73" t="s">
        <v>136</v>
      </c>
      <c r="G68" s="73" t="s">
        <v>76</v>
      </c>
      <c r="H68" s="73" t="s">
        <v>18</v>
      </c>
      <c r="I68" s="73" t="s">
        <v>75</v>
      </c>
      <c r="J68" s="74" t="s">
        <v>283</v>
      </c>
      <c r="K68" s="75" t="s">
        <v>318</v>
      </c>
      <c r="L68" s="76" t="s">
        <v>26</v>
      </c>
      <c r="M68" s="74"/>
      <c r="N68" s="368"/>
      <c r="O68" s="368"/>
      <c r="P68" s="74"/>
      <c r="Q68" s="368"/>
      <c r="R68" s="369"/>
      <c r="S68" s="79">
        <v>1</v>
      </c>
      <c r="T68" s="77">
        <v>0</v>
      </c>
      <c r="U68" s="77">
        <v>2</v>
      </c>
      <c r="V68" s="77">
        <v>0</v>
      </c>
      <c r="W68" s="73">
        <v>0</v>
      </c>
      <c r="X68" s="73">
        <v>0</v>
      </c>
      <c r="Y68" s="78">
        <v>0</v>
      </c>
    </row>
    <row r="69" spans="2:28">
      <c r="B69" s="80">
        <v>9169.1</v>
      </c>
      <c r="C69" s="73" t="s">
        <v>26</v>
      </c>
      <c r="D69" s="73">
        <v>1</v>
      </c>
      <c r="E69" s="73" t="s">
        <v>29</v>
      </c>
      <c r="F69" s="73" t="s">
        <v>135</v>
      </c>
      <c r="G69" s="73" t="s">
        <v>30</v>
      </c>
      <c r="H69" s="73" t="s">
        <v>18</v>
      </c>
      <c r="I69" s="73" t="s">
        <v>75</v>
      </c>
      <c r="J69" s="74" t="s">
        <v>283</v>
      </c>
      <c r="K69" s="75" t="s">
        <v>318</v>
      </c>
      <c r="L69" s="76" t="s">
        <v>26</v>
      </c>
      <c r="M69" s="74"/>
      <c r="N69" s="368"/>
      <c r="O69" s="368"/>
      <c r="P69" s="74"/>
      <c r="Q69" s="368"/>
      <c r="R69" s="369"/>
      <c r="S69" s="79">
        <v>1</v>
      </c>
      <c r="T69" s="77">
        <v>0</v>
      </c>
      <c r="U69" s="77">
        <v>2</v>
      </c>
      <c r="V69" s="77">
        <v>0</v>
      </c>
      <c r="W69" s="73">
        <v>0</v>
      </c>
      <c r="X69" s="73">
        <v>0</v>
      </c>
      <c r="Y69" s="78">
        <v>0</v>
      </c>
    </row>
    <row r="70" spans="2:28">
      <c r="B70" s="72">
        <v>9169.2000000000007</v>
      </c>
      <c r="C70" s="73" t="s">
        <v>61</v>
      </c>
      <c r="D70" s="73">
        <v>1</v>
      </c>
      <c r="E70" s="73" t="s">
        <v>29</v>
      </c>
      <c r="F70" s="73" t="s">
        <v>135</v>
      </c>
      <c r="G70" s="73" t="s">
        <v>30</v>
      </c>
      <c r="H70" s="73" t="s">
        <v>18</v>
      </c>
      <c r="I70" s="73" t="s">
        <v>75</v>
      </c>
      <c r="J70" s="74" t="s">
        <v>283</v>
      </c>
      <c r="K70" s="75" t="s">
        <v>318</v>
      </c>
      <c r="L70" s="76" t="s">
        <v>28</v>
      </c>
      <c r="M70" s="74"/>
      <c r="N70" s="368"/>
      <c r="O70" s="368"/>
      <c r="P70" s="74"/>
      <c r="Q70" s="368"/>
      <c r="R70" s="369"/>
      <c r="S70" s="79">
        <v>0</v>
      </c>
      <c r="T70" s="77">
        <v>0</v>
      </c>
      <c r="U70" s="77">
        <v>2</v>
      </c>
      <c r="V70" s="77">
        <v>0</v>
      </c>
      <c r="W70" s="73">
        <v>0</v>
      </c>
      <c r="X70" s="73">
        <v>0</v>
      </c>
      <c r="Y70" s="78">
        <v>0</v>
      </c>
    </row>
    <row r="71" spans="2:28">
      <c r="B71" s="72">
        <v>9169.2999999999993</v>
      </c>
      <c r="C71" s="73" t="s">
        <v>56</v>
      </c>
      <c r="D71" s="73">
        <v>1</v>
      </c>
      <c r="E71" s="73" t="s">
        <v>29</v>
      </c>
      <c r="F71" s="73" t="s">
        <v>135</v>
      </c>
      <c r="G71" s="73" t="s">
        <v>30</v>
      </c>
      <c r="H71" s="73" t="s">
        <v>18</v>
      </c>
      <c r="I71" s="73" t="s">
        <v>75</v>
      </c>
      <c r="J71" s="74" t="s">
        <v>283</v>
      </c>
      <c r="K71" s="75" t="s">
        <v>318</v>
      </c>
      <c r="L71" s="76" t="s">
        <v>28</v>
      </c>
      <c r="M71" s="74"/>
      <c r="N71" s="368"/>
      <c r="O71" s="368"/>
      <c r="P71" s="74"/>
      <c r="Q71" s="368"/>
      <c r="R71" s="369"/>
      <c r="S71" s="79">
        <v>0</v>
      </c>
      <c r="T71" s="77">
        <v>0</v>
      </c>
      <c r="U71" s="77">
        <v>1</v>
      </c>
      <c r="V71" s="77">
        <v>0</v>
      </c>
      <c r="W71" s="73">
        <v>0</v>
      </c>
      <c r="X71" s="73">
        <v>0</v>
      </c>
      <c r="Y71" s="78">
        <v>0</v>
      </c>
    </row>
    <row r="72" spans="2:28">
      <c r="B72" s="80">
        <v>10202.1</v>
      </c>
      <c r="C72" s="83" t="s">
        <v>270</v>
      </c>
      <c r="D72" s="83">
        <v>1</v>
      </c>
      <c r="E72" s="83" t="s">
        <v>287</v>
      </c>
      <c r="F72" s="83" t="s">
        <v>288</v>
      </c>
      <c r="G72" s="83" t="s">
        <v>289</v>
      </c>
      <c r="H72" s="83" t="s">
        <v>46</v>
      </c>
      <c r="I72" s="83" t="s">
        <v>45</v>
      </c>
      <c r="J72" s="74" t="s">
        <v>283</v>
      </c>
      <c r="K72" s="75" t="s">
        <v>318</v>
      </c>
      <c r="L72" s="84" t="s">
        <v>32</v>
      </c>
      <c r="M72" s="370"/>
      <c r="N72" s="371"/>
      <c r="O72" s="371"/>
      <c r="P72" s="371"/>
      <c r="Q72" s="371"/>
      <c r="R72" s="372"/>
      <c r="S72" s="87">
        <v>0</v>
      </c>
      <c r="T72" s="85">
        <v>0</v>
      </c>
      <c r="U72" s="85">
        <v>3</v>
      </c>
      <c r="V72" s="85">
        <v>0</v>
      </c>
      <c r="W72" s="83">
        <v>0</v>
      </c>
      <c r="X72" s="83">
        <v>1</v>
      </c>
      <c r="Y72" s="86">
        <v>0</v>
      </c>
    </row>
    <row r="73" spans="2:28" ht="15.75" thickBot="1">
      <c r="B73" s="88">
        <v>10201.1</v>
      </c>
      <c r="C73" s="89" t="s">
        <v>58</v>
      </c>
      <c r="D73" s="89">
        <v>5</v>
      </c>
      <c r="E73" s="89" t="s">
        <v>281</v>
      </c>
      <c r="F73" s="89" t="s">
        <v>286</v>
      </c>
      <c r="G73" s="89" t="s">
        <v>290</v>
      </c>
      <c r="H73" s="89" t="s">
        <v>284</v>
      </c>
      <c r="I73" s="89" t="s">
        <v>45</v>
      </c>
      <c r="J73" s="90" t="s">
        <v>283</v>
      </c>
      <c r="K73" s="91" t="s">
        <v>318</v>
      </c>
      <c r="L73" s="92" t="s">
        <v>32</v>
      </c>
      <c r="M73" s="373"/>
      <c r="N73" s="374"/>
      <c r="O73" s="374" t="s">
        <v>44</v>
      </c>
      <c r="P73" s="374"/>
      <c r="Q73" s="374"/>
      <c r="R73" s="375"/>
      <c r="S73" s="93">
        <v>0</v>
      </c>
      <c r="T73" s="376">
        <v>0</v>
      </c>
      <c r="U73" s="376">
        <v>0</v>
      </c>
      <c r="V73" s="376">
        <v>1</v>
      </c>
      <c r="W73" s="89">
        <v>0</v>
      </c>
      <c r="X73" s="89">
        <v>1</v>
      </c>
      <c r="Y73" s="94">
        <v>0</v>
      </c>
    </row>
    <row r="74" spans="2:28">
      <c r="B74" s="424"/>
      <c r="C74" s="425"/>
      <c r="D74" s="425"/>
      <c r="E74" s="425"/>
      <c r="F74" s="425"/>
      <c r="G74" s="425"/>
      <c r="H74" s="425"/>
      <c r="I74" s="425"/>
      <c r="J74" s="425"/>
      <c r="K74" s="426"/>
      <c r="L74" s="427"/>
      <c r="M74" s="425" t="s">
        <v>110</v>
      </c>
      <c r="N74" s="425" t="s">
        <v>109</v>
      </c>
      <c r="O74" s="425" t="s">
        <v>44</v>
      </c>
      <c r="P74" s="425" t="s">
        <v>48</v>
      </c>
      <c r="Q74" s="425" t="s">
        <v>83</v>
      </c>
      <c r="R74" s="428" t="s">
        <v>108</v>
      </c>
      <c r="S74" s="427" t="s">
        <v>107</v>
      </c>
      <c r="T74" s="425" t="s">
        <v>106</v>
      </c>
      <c r="U74" s="425" t="s">
        <v>105</v>
      </c>
      <c r="V74" s="425" t="s">
        <v>104</v>
      </c>
      <c r="W74" s="425" t="s">
        <v>103</v>
      </c>
      <c r="X74" s="425" t="s">
        <v>102</v>
      </c>
      <c r="Y74" s="428" t="s">
        <v>131</v>
      </c>
    </row>
    <row r="75" spans="2:28" ht="15.75" thickBot="1">
      <c r="B75" s="95"/>
      <c r="C75" s="96"/>
      <c r="D75" s="96"/>
      <c r="E75" s="96"/>
      <c r="F75" s="96"/>
      <c r="G75" s="96"/>
      <c r="H75" s="96"/>
      <c r="I75" s="96"/>
      <c r="J75" s="96"/>
      <c r="K75" s="97"/>
      <c r="L75" s="98" t="s">
        <v>292</v>
      </c>
      <c r="M75" s="96">
        <f>COUNTA(M6:M73)</f>
        <v>2</v>
      </c>
      <c r="N75" s="96">
        <f t="shared" ref="N75:R75" si="0">COUNTA(N6:N73)</f>
        <v>1</v>
      </c>
      <c r="O75" s="96">
        <f t="shared" si="0"/>
        <v>2</v>
      </c>
      <c r="P75" s="96">
        <f t="shared" si="0"/>
        <v>4</v>
      </c>
      <c r="Q75" s="96">
        <f t="shared" si="0"/>
        <v>1</v>
      </c>
      <c r="R75" s="99">
        <f t="shared" si="0"/>
        <v>3</v>
      </c>
      <c r="S75" s="100">
        <f t="shared" ref="S75:Y75" si="1">SUM(S6:S73)</f>
        <v>16</v>
      </c>
      <c r="T75" s="96">
        <f t="shared" si="1"/>
        <v>18</v>
      </c>
      <c r="U75" s="96">
        <f t="shared" si="1"/>
        <v>70</v>
      </c>
      <c r="V75" s="96">
        <f t="shared" si="1"/>
        <v>15</v>
      </c>
      <c r="W75" s="96">
        <f t="shared" si="1"/>
        <v>0</v>
      </c>
      <c r="X75" s="96">
        <f t="shared" si="1"/>
        <v>2</v>
      </c>
      <c r="Y75" s="99">
        <f t="shared" si="1"/>
        <v>1</v>
      </c>
    </row>
    <row r="77" spans="2:28">
      <c r="T77" s="44"/>
      <c r="U77" s="44"/>
      <c r="V77" s="44"/>
      <c r="Y77" s="44"/>
    </row>
    <row r="78" spans="2:28">
      <c r="T78" s="44"/>
      <c r="U78" s="44"/>
      <c r="V78" s="44"/>
      <c r="Y78" s="44"/>
    </row>
    <row r="79" spans="2:28">
      <c r="P79" s="44"/>
      <c r="R79" s="44"/>
      <c r="T79" s="44"/>
      <c r="V79" s="44"/>
      <c r="Y79" s="44"/>
    </row>
    <row r="80" spans="2:28">
      <c r="N80" s="45"/>
      <c r="O80" s="45"/>
      <c r="Q80" s="45"/>
    </row>
  </sheetData>
  <mergeCells count="2">
    <mergeCell ref="S4:Y4"/>
    <mergeCell ref="L4:R4"/>
  </mergeCells>
  <printOptions horizontalCentered="1"/>
  <pageMargins left="0.75" right="0.25" top="0.75" bottom="0.75" header="0.3" footer="0.3"/>
  <pageSetup paperSize="3" scale="4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0"/>
  <sheetViews>
    <sheetView topLeftCell="A22" workbookViewId="0">
      <selection activeCell="H19" sqref="H19"/>
    </sheetView>
  </sheetViews>
  <sheetFormatPr defaultRowHeight="15"/>
  <cols>
    <col min="1" max="1" width="4" style="31" customWidth="1"/>
    <col min="2" max="2" width="26.85546875" style="31" customWidth="1"/>
    <col min="3" max="5" width="17.28515625" style="31" customWidth="1"/>
    <col min="6" max="6" width="10" style="31" customWidth="1"/>
    <col min="7" max="7" width="7.7109375" style="31" bestFit="1" customWidth="1"/>
    <col min="8" max="8" width="6.85546875" style="31" customWidth="1"/>
    <col min="9" max="9" width="6.85546875" style="31" bestFit="1" customWidth="1"/>
    <col min="10" max="11" width="9.140625" style="31"/>
    <col min="12" max="12" width="19.7109375" style="31" bestFit="1" customWidth="1"/>
    <col min="13" max="13" width="7.140625" style="31" bestFit="1" customWidth="1"/>
    <col min="14" max="14" width="10.5703125" style="31" bestFit="1" customWidth="1"/>
    <col min="15" max="15" width="6.140625" style="31" bestFit="1" customWidth="1"/>
    <col min="16" max="16" width="8.7109375" style="31" bestFit="1" customWidth="1"/>
    <col min="17" max="17" width="17.28515625" style="31" bestFit="1" customWidth="1"/>
    <col min="18" max="18" width="4.140625" style="31" bestFit="1" customWidth="1"/>
    <col min="19" max="19" width="5.140625" style="31" bestFit="1" customWidth="1"/>
    <col min="20" max="20" width="6.85546875" style="31" bestFit="1" customWidth="1"/>
    <col min="21" max="16384" width="9.140625" style="31"/>
  </cols>
  <sheetData>
    <row r="3" spans="1:10">
      <c r="B3" s="31" t="s">
        <v>43</v>
      </c>
    </row>
    <row r="4" spans="1:10">
      <c r="B4" s="31" t="s">
        <v>153</v>
      </c>
      <c r="D4" s="31" t="s">
        <v>266</v>
      </c>
      <c r="E4" s="101">
        <v>41273</v>
      </c>
    </row>
    <row r="6" spans="1:10">
      <c r="B6" s="31" t="s">
        <v>321</v>
      </c>
    </row>
    <row r="7" spans="1:10" ht="15.75" thickBot="1"/>
    <row r="8" spans="1:10">
      <c r="B8" s="102" t="s">
        <v>0</v>
      </c>
      <c r="C8" s="103" t="s">
        <v>13</v>
      </c>
      <c r="D8" s="104"/>
      <c r="E8" s="105" t="s">
        <v>154</v>
      </c>
      <c r="F8" s="106">
        <v>78910</v>
      </c>
    </row>
    <row r="9" spans="1:10" ht="15.75" customHeight="1" thickBot="1">
      <c r="B9" s="107" t="s">
        <v>1</v>
      </c>
      <c r="C9" s="108" t="s">
        <v>14</v>
      </c>
      <c r="D9" s="109"/>
      <c r="E9" s="110" t="s">
        <v>155</v>
      </c>
      <c r="F9" s="111">
        <v>12345</v>
      </c>
      <c r="H9" s="112"/>
      <c r="I9" s="112"/>
      <c r="J9" s="112"/>
    </row>
    <row r="10" spans="1:10" ht="15.75" thickBot="1">
      <c r="A10" s="113"/>
      <c r="B10" s="113"/>
      <c r="C10" s="114"/>
      <c r="D10" s="114"/>
      <c r="F10" s="114"/>
      <c r="H10" s="112"/>
      <c r="I10" s="112"/>
      <c r="J10" s="112"/>
    </row>
    <row r="11" spans="1:10" ht="15.75" thickBot="1">
      <c r="A11" s="113"/>
      <c r="B11" s="429" t="s">
        <v>351</v>
      </c>
      <c r="C11" s="430"/>
      <c r="D11" s="430"/>
      <c r="E11" s="431"/>
      <c r="F11" s="430"/>
      <c r="G11" s="432"/>
      <c r="H11" s="112"/>
      <c r="I11" s="112"/>
      <c r="J11" s="112"/>
    </row>
    <row r="12" spans="1:10" ht="26.25">
      <c r="A12" s="113"/>
      <c r="B12" s="102"/>
      <c r="C12" s="116" t="s">
        <v>15</v>
      </c>
      <c r="D12" s="116" t="s">
        <v>11</v>
      </c>
      <c r="E12" s="117" t="s">
        <v>12</v>
      </c>
      <c r="F12" s="132" t="s">
        <v>350</v>
      </c>
      <c r="G12" s="118" t="s">
        <v>16</v>
      </c>
      <c r="H12" s="112"/>
    </row>
    <row r="13" spans="1:10">
      <c r="A13" s="113"/>
      <c r="B13" s="119" t="s">
        <v>3</v>
      </c>
      <c r="C13" s="120">
        <v>16</v>
      </c>
      <c r="D13" s="120">
        <v>0</v>
      </c>
      <c r="E13" s="120">
        <v>0</v>
      </c>
      <c r="F13" s="120">
        <v>0</v>
      </c>
      <c r="G13" s="123">
        <f>SUM(C13:F13)</f>
        <v>16</v>
      </c>
      <c r="H13" s="112"/>
    </row>
    <row r="14" spans="1:10">
      <c r="A14" s="113"/>
      <c r="B14" s="122" t="s">
        <v>4</v>
      </c>
      <c r="C14" s="120">
        <v>42</v>
      </c>
      <c r="D14" s="120">
        <v>2</v>
      </c>
      <c r="E14" s="120">
        <v>1</v>
      </c>
      <c r="F14" s="120">
        <v>4</v>
      </c>
      <c r="G14" s="123">
        <f t="shared" ref="G14:G17" si="0">SUM(C14:F14)</f>
        <v>49</v>
      </c>
      <c r="H14" s="112"/>
    </row>
    <row r="15" spans="1:10">
      <c r="A15" s="113"/>
      <c r="B15" s="122" t="s">
        <v>6</v>
      </c>
      <c r="C15" s="120">
        <v>2</v>
      </c>
      <c r="D15" s="120">
        <v>0</v>
      </c>
      <c r="E15" s="120">
        <v>0</v>
      </c>
      <c r="F15" s="120">
        <v>0</v>
      </c>
      <c r="G15" s="123">
        <f t="shared" si="0"/>
        <v>2</v>
      </c>
      <c r="H15" s="112"/>
    </row>
    <row r="16" spans="1:10">
      <c r="B16" s="122" t="s">
        <v>5</v>
      </c>
      <c r="C16" s="120">
        <v>1</v>
      </c>
      <c r="D16" s="120">
        <v>0</v>
      </c>
      <c r="E16" s="120">
        <v>0</v>
      </c>
      <c r="F16" s="120">
        <v>0</v>
      </c>
      <c r="G16" s="123">
        <f t="shared" si="0"/>
        <v>1</v>
      </c>
      <c r="H16" s="112"/>
    </row>
    <row r="17" spans="2:8">
      <c r="B17" s="122" t="s">
        <v>7</v>
      </c>
      <c r="C17" s="120">
        <v>0</v>
      </c>
      <c r="D17" s="120">
        <v>0</v>
      </c>
      <c r="E17" s="120">
        <v>0</v>
      </c>
      <c r="F17" s="120">
        <v>0</v>
      </c>
      <c r="G17" s="123">
        <f t="shared" si="0"/>
        <v>0</v>
      </c>
      <c r="H17" s="112"/>
    </row>
    <row r="18" spans="2:8">
      <c r="B18" s="433"/>
      <c r="C18" s="434"/>
      <c r="D18" s="434"/>
      <c r="E18" s="434"/>
      <c r="F18" s="434"/>
      <c r="G18" s="123"/>
      <c r="H18" s="112"/>
    </row>
    <row r="19" spans="2:8" ht="15.75" thickBot="1">
      <c r="B19" s="107" t="s">
        <v>8</v>
      </c>
      <c r="C19" s="124">
        <f>SUM(C13:C17)</f>
        <v>61</v>
      </c>
      <c r="D19" s="124">
        <f t="shared" ref="D19:E19" si="1">SUM(D13:D17)</f>
        <v>2</v>
      </c>
      <c r="E19" s="124">
        <f t="shared" si="1"/>
        <v>1</v>
      </c>
      <c r="F19" s="124">
        <f>SUM(F13:F17)</f>
        <v>4</v>
      </c>
      <c r="G19" s="125">
        <f>SUM(G13:G17)</f>
        <v>68</v>
      </c>
      <c r="H19" s="112"/>
    </row>
    <row r="20" spans="2:8" ht="15.75" thickBot="1"/>
    <row r="21" spans="2:8" ht="15.75" thickBot="1">
      <c r="B21" s="436" t="s">
        <v>151</v>
      </c>
      <c r="C21" s="437"/>
      <c r="D21" s="437"/>
      <c r="E21" s="437"/>
      <c r="F21" s="438"/>
    </row>
    <row r="22" spans="2:8">
      <c r="B22" s="126"/>
      <c r="C22" s="127" t="s">
        <v>18</v>
      </c>
      <c r="D22" s="127" t="s">
        <v>20</v>
      </c>
      <c r="E22" s="127" t="s">
        <v>19</v>
      </c>
      <c r="F22" s="128" t="s">
        <v>16</v>
      </c>
    </row>
    <row r="23" spans="2:8">
      <c r="B23" s="119" t="s">
        <v>146</v>
      </c>
      <c r="C23" s="129">
        <v>44</v>
      </c>
      <c r="D23" s="129">
        <v>58</v>
      </c>
      <c r="E23" s="116">
        <v>1</v>
      </c>
      <c r="F23" s="130">
        <f>SUM(C23:E23)</f>
        <v>103</v>
      </c>
    </row>
    <row r="24" spans="2:8">
      <c r="B24" s="122" t="s">
        <v>352</v>
      </c>
      <c r="C24" s="120">
        <v>6</v>
      </c>
      <c r="D24" s="120">
        <v>10</v>
      </c>
      <c r="E24" s="120">
        <v>0</v>
      </c>
      <c r="F24" s="130">
        <f t="shared" ref="F24:F28" si="2">SUM(C24:E24)</f>
        <v>16</v>
      </c>
    </row>
    <row r="25" spans="2:8">
      <c r="B25" s="122" t="s">
        <v>148</v>
      </c>
      <c r="C25" s="120">
        <v>0</v>
      </c>
      <c r="D25" s="120">
        <v>1</v>
      </c>
      <c r="E25" s="120">
        <v>1</v>
      </c>
      <c r="F25" s="130">
        <f t="shared" si="2"/>
        <v>2</v>
      </c>
    </row>
    <row r="26" spans="2:8">
      <c r="B26" s="122" t="s">
        <v>147</v>
      </c>
      <c r="C26" s="120">
        <v>0</v>
      </c>
      <c r="D26" s="120">
        <v>0</v>
      </c>
      <c r="E26" s="120">
        <v>0</v>
      </c>
      <c r="F26" s="130">
        <f t="shared" si="2"/>
        <v>0</v>
      </c>
    </row>
    <row r="27" spans="2:8">
      <c r="B27" s="122" t="s">
        <v>149</v>
      </c>
      <c r="C27" s="120">
        <v>0</v>
      </c>
      <c r="D27" s="120">
        <v>0</v>
      </c>
      <c r="E27" s="120">
        <v>0</v>
      </c>
      <c r="F27" s="130">
        <f t="shared" si="2"/>
        <v>0</v>
      </c>
    </row>
    <row r="28" spans="2:8">
      <c r="B28" s="122" t="s">
        <v>150</v>
      </c>
      <c r="C28" s="120">
        <v>0</v>
      </c>
      <c r="D28" s="120">
        <v>1</v>
      </c>
      <c r="E28" s="120">
        <v>0</v>
      </c>
      <c r="F28" s="130">
        <f t="shared" si="2"/>
        <v>1</v>
      </c>
    </row>
    <row r="29" spans="2:8">
      <c r="B29" s="433"/>
      <c r="C29" s="434"/>
      <c r="D29" s="434"/>
      <c r="E29" s="434"/>
      <c r="F29" s="435"/>
    </row>
    <row r="30" spans="2:8" ht="15.75" thickBot="1">
      <c r="B30" s="107" t="s">
        <v>8</v>
      </c>
      <c r="C30" s="124">
        <f>SUM(C23:C28)</f>
        <v>50</v>
      </c>
      <c r="D30" s="124">
        <f>SUM(D23:D28)</f>
        <v>70</v>
      </c>
      <c r="E30" s="124">
        <f>SUM(E23:E28)</f>
        <v>2</v>
      </c>
      <c r="F30" s="131">
        <f>SUM(F23:F28)</f>
        <v>122</v>
      </c>
    </row>
    <row r="31" spans="2:8" ht="15.75" thickBot="1">
      <c r="B31" s="113"/>
      <c r="C31" s="114"/>
      <c r="D31" s="114"/>
      <c r="E31" s="114"/>
    </row>
    <row r="32" spans="2:8" ht="15.75" thickBot="1">
      <c r="B32" s="429" t="s">
        <v>152</v>
      </c>
      <c r="C32" s="430"/>
      <c r="D32" s="430"/>
      <c r="E32" s="430"/>
      <c r="F32" s="430"/>
      <c r="G32" s="430"/>
      <c r="H32" s="432"/>
    </row>
    <row r="33" spans="2:8" ht="54.75" customHeight="1">
      <c r="B33" s="102"/>
      <c r="C33" s="127" t="s">
        <v>10</v>
      </c>
      <c r="D33" s="127" t="s">
        <v>17</v>
      </c>
      <c r="E33" s="127" t="s">
        <v>9</v>
      </c>
      <c r="F33" s="127" t="s">
        <v>18</v>
      </c>
      <c r="G33" s="127" t="s">
        <v>20</v>
      </c>
      <c r="H33" s="133" t="s">
        <v>19</v>
      </c>
    </row>
    <row r="34" spans="2:8">
      <c r="B34" s="122" t="s">
        <v>3</v>
      </c>
      <c r="C34" s="120">
        <v>1</v>
      </c>
      <c r="D34" s="120">
        <v>1</v>
      </c>
      <c r="E34" s="120">
        <v>1</v>
      </c>
      <c r="F34" s="120">
        <v>6</v>
      </c>
      <c r="G34" s="120">
        <v>10</v>
      </c>
      <c r="H34" s="121">
        <v>0</v>
      </c>
    </row>
    <row r="35" spans="2:8">
      <c r="B35" s="122" t="s">
        <v>4</v>
      </c>
      <c r="C35" s="120">
        <v>0</v>
      </c>
      <c r="D35" s="120">
        <v>2</v>
      </c>
      <c r="E35" s="120">
        <v>0</v>
      </c>
      <c r="F35" s="120">
        <v>24</v>
      </c>
      <c r="G35" s="120">
        <v>25</v>
      </c>
      <c r="H35" s="121">
        <v>0</v>
      </c>
    </row>
    <row r="36" spans="2:8">
      <c r="B36" s="122" t="s">
        <v>6</v>
      </c>
      <c r="C36" s="120">
        <v>0</v>
      </c>
      <c r="D36" s="120">
        <v>0</v>
      </c>
      <c r="E36" s="120">
        <v>1</v>
      </c>
      <c r="F36" s="120">
        <v>0</v>
      </c>
      <c r="G36" s="120">
        <v>1</v>
      </c>
      <c r="H36" s="121">
        <v>1</v>
      </c>
    </row>
    <row r="37" spans="2:8">
      <c r="B37" s="122" t="s">
        <v>5</v>
      </c>
      <c r="C37" s="120">
        <v>0</v>
      </c>
      <c r="D37" s="120">
        <v>0</v>
      </c>
      <c r="E37" s="120">
        <v>0</v>
      </c>
      <c r="F37" s="120">
        <v>0</v>
      </c>
      <c r="G37" s="120">
        <v>1</v>
      </c>
      <c r="H37" s="121">
        <v>0</v>
      </c>
    </row>
    <row r="38" spans="2:8">
      <c r="B38" s="122" t="s">
        <v>7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  <c r="H38" s="121">
        <v>0</v>
      </c>
    </row>
    <row r="39" spans="2:8">
      <c r="B39" s="433"/>
      <c r="C39" s="434"/>
      <c r="D39" s="434"/>
      <c r="E39" s="434"/>
      <c r="F39" s="434"/>
      <c r="G39" s="434"/>
      <c r="H39" s="123"/>
    </row>
    <row r="40" spans="2:8" ht="15.75" thickBot="1">
      <c r="B40" s="107" t="s">
        <v>8</v>
      </c>
      <c r="C40" s="124">
        <f>SUM(C34:C38)</f>
        <v>1</v>
      </c>
      <c r="D40" s="124">
        <f t="shared" ref="D40:E40" si="3">SUM(D34:D38)</f>
        <v>3</v>
      </c>
      <c r="E40" s="124">
        <f t="shared" si="3"/>
        <v>2</v>
      </c>
      <c r="F40" s="124">
        <f>SUM(F34:F38)</f>
        <v>30</v>
      </c>
      <c r="G40" s="124">
        <f>SUM(G34:G38)</f>
        <v>37</v>
      </c>
      <c r="H40" s="125">
        <f>SUM(H34:H38)</f>
        <v>1</v>
      </c>
    </row>
  </sheetData>
  <pageMargins left="0.7" right="0.7" top="0.7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9"/>
  <sheetViews>
    <sheetView topLeftCell="A4" workbookViewId="0">
      <selection activeCell="K12" sqref="K12"/>
    </sheetView>
  </sheetViews>
  <sheetFormatPr defaultRowHeight="15"/>
  <cols>
    <col min="1" max="1" width="3.85546875" style="31" customWidth="1"/>
    <col min="2" max="2" width="16.5703125" style="31" customWidth="1"/>
    <col min="3" max="3" width="24.5703125" style="31" customWidth="1"/>
    <col min="4" max="4" width="11.42578125" style="31" customWidth="1"/>
    <col min="5" max="5" width="6.5703125" style="31" customWidth="1"/>
    <col min="6" max="6" width="17.28515625" style="31" bestFit="1" customWidth="1"/>
    <col min="7" max="16384" width="9.140625" style="31"/>
  </cols>
  <sheetData>
    <row r="3" spans="2:6">
      <c r="B3" s="31" t="s">
        <v>43</v>
      </c>
    </row>
    <row r="4" spans="2:6">
      <c r="B4" s="31" t="s">
        <v>173</v>
      </c>
      <c r="E4" s="31" t="s">
        <v>177</v>
      </c>
      <c r="F4" s="101">
        <v>41273</v>
      </c>
    </row>
    <row r="5" spans="2:6" ht="15.75" thickBot="1"/>
    <row r="6" spans="2:6">
      <c r="B6" s="102" t="s">
        <v>167</v>
      </c>
      <c r="C6" s="134">
        <v>41259</v>
      </c>
    </row>
    <row r="7" spans="2:6" ht="15.75" thickBot="1">
      <c r="B7" s="107" t="s">
        <v>168</v>
      </c>
      <c r="C7" s="135" t="s">
        <v>315</v>
      </c>
    </row>
    <row r="8" spans="2:6" ht="15.75" thickBot="1"/>
    <row r="9" spans="2:6">
      <c r="B9" s="102" t="s">
        <v>0</v>
      </c>
      <c r="C9" s="103" t="s">
        <v>13</v>
      </c>
      <c r="D9" s="104"/>
      <c r="E9" s="105" t="s">
        <v>154</v>
      </c>
      <c r="F9" s="106">
        <v>78910</v>
      </c>
    </row>
    <row r="10" spans="2:6" ht="15.75" thickBot="1">
      <c r="B10" s="107" t="s">
        <v>1</v>
      </c>
      <c r="C10" s="108" t="s">
        <v>14</v>
      </c>
      <c r="D10" s="109"/>
      <c r="E10" s="110" t="s">
        <v>155</v>
      </c>
      <c r="F10" s="111">
        <v>12345</v>
      </c>
    </row>
    <row r="11" spans="2:6" ht="15.75" thickBot="1">
      <c r="C11" s="113"/>
      <c r="D11" s="114"/>
      <c r="E11" s="114"/>
    </row>
    <row r="12" spans="2:6" ht="25.5" customHeight="1" thickBot="1">
      <c r="B12" s="439" t="s">
        <v>161</v>
      </c>
      <c r="C12" s="440"/>
      <c r="D12" s="453" t="s">
        <v>162</v>
      </c>
      <c r="E12" s="454"/>
      <c r="F12" s="441" t="s">
        <v>163</v>
      </c>
    </row>
    <row r="13" spans="2:6" ht="30.75" customHeight="1">
      <c r="B13" s="455" t="s">
        <v>165</v>
      </c>
      <c r="C13" s="136" t="s">
        <v>313</v>
      </c>
      <c r="D13" s="459">
        <v>17</v>
      </c>
      <c r="E13" s="460"/>
      <c r="F13" s="383">
        <v>17</v>
      </c>
    </row>
    <row r="14" spans="2:6">
      <c r="B14" s="456"/>
      <c r="C14" s="122" t="s">
        <v>352</v>
      </c>
      <c r="D14" s="451">
        <v>2</v>
      </c>
      <c r="E14" s="452"/>
      <c r="F14" s="121">
        <v>2</v>
      </c>
    </row>
    <row r="15" spans="2:6">
      <c r="B15" s="456"/>
      <c r="C15" s="122" t="s">
        <v>6</v>
      </c>
      <c r="D15" s="451">
        <v>1</v>
      </c>
      <c r="E15" s="452"/>
      <c r="F15" s="121">
        <v>1</v>
      </c>
    </row>
    <row r="16" spans="2:6">
      <c r="B16" s="456"/>
      <c r="C16" s="122" t="s">
        <v>7</v>
      </c>
      <c r="D16" s="451">
        <v>0</v>
      </c>
      <c r="E16" s="452"/>
      <c r="F16" s="121">
        <v>0</v>
      </c>
    </row>
    <row r="17" spans="2:6">
      <c r="B17" s="456"/>
      <c r="C17" s="122" t="s">
        <v>174</v>
      </c>
      <c r="D17" s="451">
        <v>0</v>
      </c>
      <c r="E17" s="452"/>
      <c r="F17" s="121">
        <v>0</v>
      </c>
    </row>
    <row r="18" spans="2:6">
      <c r="B18" s="456"/>
      <c r="C18" s="122" t="s">
        <v>160</v>
      </c>
      <c r="D18" s="451">
        <v>0</v>
      </c>
      <c r="E18" s="452"/>
      <c r="F18" s="121">
        <v>0</v>
      </c>
    </row>
    <row r="19" spans="2:6" ht="15.75" thickBot="1">
      <c r="B19" s="456"/>
      <c r="C19" s="137" t="s">
        <v>164</v>
      </c>
      <c r="D19" s="457">
        <f>SUM(D13:E18)</f>
        <v>20</v>
      </c>
      <c r="E19" s="458"/>
      <c r="F19" s="125">
        <f>SUM(F13:F18)</f>
        <v>20</v>
      </c>
    </row>
    <row r="20" spans="2:6" ht="30" customHeight="1">
      <c r="B20" s="455" t="s">
        <v>166</v>
      </c>
      <c r="C20" s="136" t="s">
        <v>313</v>
      </c>
      <c r="D20" s="451">
        <v>1</v>
      </c>
      <c r="E20" s="452"/>
      <c r="F20" s="383">
        <v>1</v>
      </c>
    </row>
    <row r="21" spans="2:6">
      <c r="B21" s="456"/>
      <c r="C21" s="122" t="s">
        <v>352</v>
      </c>
      <c r="D21" s="451">
        <v>0</v>
      </c>
      <c r="E21" s="452"/>
      <c r="F21" s="121">
        <v>0</v>
      </c>
    </row>
    <row r="22" spans="2:6">
      <c r="B22" s="456"/>
      <c r="C22" s="122" t="s">
        <v>6</v>
      </c>
      <c r="D22" s="451">
        <v>1</v>
      </c>
      <c r="E22" s="452"/>
      <c r="F22" s="121">
        <v>1</v>
      </c>
    </row>
    <row r="23" spans="2:6">
      <c r="B23" s="456"/>
      <c r="C23" s="122" t="s">
        <v>7</v>
      </c>
      <c r="D23" s="451">
        <v>0</v>
      </c>
      <c r="E23" s="452"/>
      <c r="F23" s="121">
        <v>0</v>
      </c>
    </row>
    <row r="24" spans="2:6">
      <c r="B24" s="456"/>
      <c r="C24" s="122" t="s">
        <v>174</v>
      </c>
      <c r="D24" s="451">
        <v>0</v>
      </c>
      <c r="E24" s="452"/>
      <c r="F24" s="121">
        <v>0</v>
      </c>
    </row>
    <row r="25" spans="2:6">
      <c r="B25" s="456"/>
      <c r="C25" s="122" t="s">
        <v>160</v>
      </c>
      <c r="D25" s="451">
        <v>0</v>
      </c>
      <c r="E25" s="452"/>
      <c r="F25" s="121">
        <v>0</v>
      </c>
    </row>
    <row r="26" spans="2:6" ht="15.75" thickBot="1">
      <c r="B26" s="461"/>
      <c r="C26" s="137" t="s">
        <v>164</v>
      </c>
      <c r="D26" s="457">
        <f>SUM(D20:E25)</f>
        <v>2</v>
      </c>
      <c r="E26" s="458"/>
      <c r="F26" s="125">
        <f>SUM(F20:F25)</f>
        <v>2</v>
      </c>
    </row>
    <row r="28" spans="2:6">
      <c r="B28" s="31" t="s">
        <v>175</v>
      </c>
    </row>
    <row r="29" spans="2:6" ht="29.25" customHeight="1">
      <c r="B29" s="450" t="s">
        <v>176</v>
      </c>
      <c r="C29" s="450"/>
      <c r="D29" s="450"/>
      <c r="E29" s="450"/>
      <c r="F29" s="450"/>
    </row>
  </sheetData>
  <mergeCells count="18">
    <mergeCell ref="D25:E25"/>
    <mergeCell ref="D26:E26"/>
    <mergeCell ref="B29:F29"/>
    <mergeCell ref="D16:E16"/>
    <mergeCell ref="D17:E17"/>
    <mergeCell ref="D21:E21"/>
    <mergeCell ref="D12:E12"/>
    <mergeCell ref="B13:B19"/>
    <mergeCell ref="D20:E20"/>
    <mergeCell ref="D18:E18"/>
    <mergeCell ref="D19:E19"/>
    <mergeCell ref="D13:E13"/>
    <mergeCell ref="D14:E14"/>
    <mergeCell ref="D15:E15"/>
    <mergeCell ref="B20:B26"/>
    <mergeCell ref="D22:E22"/>
    <mergeCell ref="D23:E23"/>
    <mergeCell ref="D24:E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31"/>
  <sheetViews>
    <sheetView topLeftCell="A16" workbookViewId="0">
      <selection activeCell="P10" sqref="P10"/>
    </sheetView>
  </sheetViews>
  <sheetFormatPr defaultRowHeight="15"/>
  <cols>
    <col min="1" max="1" width="4" style="31" customWidth="1"/>
    <col min="2" max="2" width="11.140625" style="31" customWidth="1"/>
    <col min="3" max="3" width="7.140625" style="31" customWidth="1"/>
    <col min="4" max="5" width="9.140625" style="31"/>
    <col min="6" max="6" width="9.5703125" style="31" bestFit="1" customWidth="1"/>
    <col min="7" max="7" width="10.28515625" style="31" customWidth="1"/>
    <col min="8" max="10" width="9.140625" style="31"/>
    <col min="11" max="11" width="10.28515625" style="31" customWidth="1"/>
    <col min="12" max="12" width="9.5703125" style="31" bestFit="1" customWidth="1"/>
    <col min="13" max="13" width="11.85546875" style="31" customWidth="1"/>
    <col min="14" max="16384" width="9.140625" style="31"/>
  </cols>
  <sheetData>
    <row r="3" spans="2:15">
      <c r="B3" s="31" t="s">
        <v>43</v>
      </c>
      <c r="J3" s="31" t="s">
        <v>177</v>
      </c>
      <c r="K3" s="377">
        <v>41273</v>
      </c>
    </row>
    <row r="4" spans="2:15">
      <c r="B4" s="30" t="s">
        <v>171</v>
      </c>
      <c r="F4" s="31" t="s">
        <v>157</v>
      </c>
      <c r="G4" s="138" t="s">
        <v>156</v>
      </c>
      <c r="H4" s="138"/>
      <c r="I4" s="138"/>
      <c r="J4" s="139" t="s">
        <v>154</v>
      </c>
      <c r="K4" s="138">
        <v>78910</v>
      </c>
    </row>
    <row r="5" spans="2:15">
      <c r="B5" s="140" t="s">
        <v>339</v>
      </c>
      <c r="C5" s="138"/>
      <c r="F5" s="31" t="s">
        <v>1</v>
      </c>
      <c r="G5" s="138" t="s">
        <v>14</v>
      </c>
      <c r="H5" s="139"/>
      <c r="I5" s="139"/>
      <c r="J5" s="139" t="s">
        <v>155</v>
      </c>
      <c r="K5" s="138">
        <v>12345</v>
      </c>
    </row>
    <row r="6" spans="2:15">
      <c r="B6" s="378"/>
      <c r="C6" s="139"/>
      <c r="F6" s="31" t="s">
        <v>177</v>
      </c>
      <c r="G6" s="377">
        <v>41273</v>
      </c>
      <c r="H6" s="139"/>
      <c r="I6" s="139"/>
      <c r="J6" s="139"/>
      <c r="K6" s="138"/>
    </row>
    <row r="7" spans="2:15" ht="15.75" thickBot="1">
      <c r="B7" s="30"/>
    </row>
    <row r="8" spans="2:15" ht="15.75" thickBot="1">
      <c r="B8" s="466" t="s">
        <v>42</v>
      </c>
      <c r="C8" s="468" t="s">
        <v>41</v>
      </c>
      <c r="D8" s="463" t="s">
        <v>40</v>
      </c>
      <c r="E8" s="464"/>
      <c r="F8" s="464"/>
      <c r="G8" s="465"/>
      <c r="H8" s="463" t="s">
        <v>39</v>
      </c>
      <c r="I8" s="464"/>
      <c r="J8" s="464"/>
      <c r="K8" s="465"/>
      <c r="L8" s="115" t="s">
        <v>8</v>
      </c>
    </row>
    <row r="9" spans="2:15" ht="60.75" thickBot="1">
      <c r="B9" s="467"/>
      <c r="C9" s="469"/>
      <c r="D9" s="141" t="s">
        <v>38</v>
      </c>
      <c r="E9" s="142" t="s">
        <v>37</v>
      </c>
      <c r="F9" s="143" t="s">
        <v>36</v>
      </c>
      <c r="G9" s="144" t="s">
        <v>35</v>
      </c>
      <c r="H9" s="141" t="s">
        <v>38</v>
      </c>
      <c r="I9" s="143" t="s">
        <v>37</v>
      </c>
      <c r="J9" s="143" t="s">
        <v>36</v>
      </c>
      <c r="K9" s="144" t="s">
        <v>35</v>
      </c>
      <c r="L9" s="145" t="s">
        <v>34</v>
      </c>
      <c r="O9" s="146"/>
    </row>
    <row r="10" spans="2:15" ht="30">
      <c r="B10" s="384" t="s">
        <v>296</v>
      </c>
      <c r="C10" s="385">
        <v>40330</v>
      </c>
      <c r="D10" s="148"/>
      <c r="E10" s="149"/>
      <c r="F10" s="150"/>
      <c r="G10" s="151"/>
      <c r="H10" s="152">
        <v>6</v>
      </c>
      <c r="I10" s="149" t="s">
        <v>33</v>
      </c>
      <c r="J10" s="153">
        <f>0.07*(1-0.8)*0.31</f>
        <v>4.3399999999999992E-3</v>
      </c>
      <c r="K10" s="154">
        <f>H10*J10</f>
        <v>2.6039999999999994E-2</v>
      </c>
      <c r="L10" s="155">
        <f>G10+K10</f>
        <v>2.6039999999999994E-2</v>
      </c>
    </row>
    <row r="11" spans="2:15">
      <c r="B11" s="386"/>
      <c r="C11" s="387"/>
      <c r="D11" s="157"/>
      <c r="E11" s="158"/>
      <c r="F11" s="159"/>
      <c r="G11" s="160"/>
      <c r="H11" s="157">
        <v>1</v>
      </c>
      <c r="I11" s="158" t="s">
        <v>26</v>
      </c>
      <c r="J11" s="161">
        <f>0.295*(1-0.8)*0.31</f>
        <v>1.8289999999999994E-2</v>
      </c>
      <c r="K11" s="162">
        <f>H11*J11</f>
        <v>1.8289999999999994E-2</v>
      </c>
      <c r="L11" s="163">
        <f>G11+K11</f>
        <v>1.8289999999999994E-2</v>
      </c>
    </row>
    <row r="12" spans="2:15" ht="30.75" customHeight="1" thickBot="1">
      <c r="B12" s="470" t="s">
        <v>144</v>
      </c>
      <c r="C12" s="471"/>
      <c r="D12" s="169">
        <f>SUM(D10:D11)</f>
        <v>0</v>
      </c>
      <c r="E12" s="170"/>
      <c r="F12" s="171"/>
      <c r="G12" s="379">
        <f>SUM(G10:G11)</f>
        <v>0</v>
      </c>
      <c r="H12" s="414">
        <f>SUM(H10:H11)</f>
        <v>7</v>
      </c>
      <c r="I12" s="415"/>
      <c r="J12" s="171"/>
      <c r="K12" s="379">
        <f>SUM(K10:K11)</f>
        <v>4.4329999999999987E-2</v>
      </c>
      <c r="L12" s="172">
        <f>SUM(L10:L11)</f>
        <v>4.4329999999999987E-2</v>
      </c>
    </row>
    <row r="13" spans="2:15">
      <c r="B13" s="389"/>
      <c r="C13" s="390"/>
      <c r="D13" s="173"/>
      <c r="E13" s="174"/>
      <c r="F13" s="175"/>
      <c r="G13" s="176"/>
      <c r="H13" s="173"/>
      <c r="I13" s="174"/>
      <c r="J13" s="175"/>
      <c r="K13" s="176"/>
      <c r="L13" s="177"/>
    </row>
    <row r="14" spans="2:15">
      <c r="B14" s="386"/>
      <c r="C14" s="387"/>
      <c r="D14" s="148"/>
      <c r="E14" s="149"/>
      <c r="F14" s="150"/>
      <c r="G14" s="151"/>
      <c r="H14" s="148"/>
      <c r="I14" s="149"/>
      <c r="J14" s="150"/>
      <c r="K14" s="151"/>
      <c r="L14" s="178"/>
    </row>
    <row r="15" spans="2:15">
      <c r="B15" s="386"/>
      <c r="C15" s="387"/>
      <c r="D15" s="148"/>
      <c r="E15" s="149"/>
      <c r="F15" s="150"/>
      <c r="G15" s="151"/>
      <c r="H15" s="148"/>
      <c r="I15" s="149"/>
      <c r="J15" s="150"/>
      <c r="K15" s="151"/>
      <c r="L15" s="178"/>
    </row>
    <row r="16" spans="2:15">
      <c r="B16" s="386"/>
      <c r="C16" s="387"/>
      <c r="D16" s="157"/>
      <c r="E16" s="158"/>
      <c r="F16" s="159"/>
      <c r="G16" s="160"/>
      <c r="H16" s="157"/>
      <c r="I16" s="158"/>
      <c r="J16" s="159"/>
      <c r="K16" s="160"/>
      <c r="L16" s="163"/>
    </row>
    <row r="17" spans="2:12">
      <c r="B17" s="147"/>
      <c r="C17" s="388"/>
      <c r="D17" s="164"/>
      <c r="E17" s="165"/>
      <c r="F17" s="166"/>
      <c r="G17" s="167"/>
      <c r="H17" s="164"/>
      <c r="I17" s="165"/>
      <c r="J17" s="166"/>
      <c r="K17" s="167"/>
      <c r="L17" s="168"/>
    </row>
    <row r="18" spans="2:12" ht="30.75" customHeight="1" thickBot="1">
      <c r="B18" s="470" t="s">
        <v>144</v>
      </c>
      <c r="C18" s="471"/>
      <c r="D18" s="169">
        <f>SUM(D15:D17)</f>
        <v>0</v>
      </c>
      <c r="E18" s="170"/>
      <c r="F18" s="171"/>
      <c r="G18" s="379">
        <f>SUM(G15:G17)</f>
        <v>0</v>
      </c>
      <c r="H18" s="169">
        <f>SUM(H15:H17)</f>
        <v>0</v>
      </c>
      <c r="I18" s="170"/>
      <c r="J18" s="171"/>
      <c r="K18" s="379">
        <f>SUM(K15:K17)</f>
        <v>0</v>
      </c>
      <c r="L18" s="172"/>
    </row>
    <row r="19" spans="2:12">
      <c r="B19" s="384" t="s">
        <v>31</v>
      </c>
      <c r="C19" s="391"/>
      <c r="D19" s="147"/>
      <c r="E19" s="180"/>
      <c r="F19" s="180"/>
      <c r="G19" s="179"/>
      <c r="H19" s="147"/>
      <c r="I19" s="180"/>
      <c r="J19" s="180"/>
      <c r="K19" s="179"/>
      <c r="L19" s="178"/>
    </row>
    <row r="20" spans="2:12">
      <c r="B20" s="386"/>
      <c r="C20" s="392"/>
      <c r="D20" s="156"/>
      <c r="E20" s="182"/>
      <c r="F20" s="182"/>
      <c r="G20" s="181"/>
      <c r="H20" s="156"/>
      <c r="I20" s="182"/>
      <c r="J20" s="182"/>
      <c r="K20" s="181"/>
      <c r="L20" s="163"/>
    </row>
    <row r="21" spans="2:12">
      <c r="B21" s="386"/>
      <c r="C21" s="392"/>
      <c r="D21" s="156"/>
      <c r="E21" s="182"/>
      <c r="F21" s="182"/>
      <c r="G21" s="181"/>
      <c r="H21" s="156"/>
      <c r="I21" s="182"/>
      <c r="J21" s="182"/>
      <c r="K21" s="181"/>
      <c r="L21" s="163"/>
    </row>
    <row r="22" spans="2:12">
      <c r="B22" s="147"/>
      <c r="C22" s="393"/>
      <c r="D22" s="156"/>
      <c r="E22" s="182"/>
      <c r="F22" s="182"/>
      <c r="G22" s="181"/>
      <c r="H22" s="156"/>
      <c r="I22" s="182"/>
      <c r="J22" s="182"/>
      <c r="K22" s="181"/>
      <c r="L22" s="163"/>
    </row>
    <row r="23" spans="2:12" ht="15.75" thickBot="1">
      <c r="B23" s="470" t="s">
        <v>144</v>
      </c>
      <c r="C23" s="471"/>
      <c r="D23" s="169">
        <f>SUM(D20:D22)</f>
        <v>0</v>
      </c>
      <c r="E23" s="170"/>
      <c r="F23" s="171"/>
      <c r="G23" s="379">
        <f>SUM(G20:G22)</f>
        <v>0</v>
      </c>
      <c r="H23" s="169">
        <f>SUM(H20:H22)</f>
        <v>0</v>
      </c>
      <c r="I23" s="170"/>
      <c r="J23" s="171"/>
      <c r="K23" s="379">
        <f>SUM(K20:K22)</f>
        <v>0</v>
      </c>
      <c r="L23" s="168"/>
    </row>
    <row r="24" spans="2:12" ht="60.75" thickBot="1">
      <c r="B24" s="183" t="s">
        <v>340</v>
      </c>
      <c r="C24" s="184"/>
      <c r="D24" s="381">
        <f>D12+D18+D23</f>
        <v>0</v>
      </c>
      <c r="E24" s="185"/>
      <c r="F24" s="185"/>
      <c r="G24" s="380">
        <f>G12+G18+G23</f>
        <v>0</v>
      </c>
      <c r="H24" s="381">
        <f>H12+H18+H23</f>
        <v>7</v>
      </c>
      <c r="I24" s="185"/>
      <c r="J24" s="185"/>
      <c r="K24" s="380">
        <f>K12+K18+K23</f>
        <v>4.4329999999999987E-2</v>
      </c>
      <c r="L24" s="186">
        <f>L12+L18+L23</f>
        <v>4.4329999999999987E-2</v>
      </c>
    </row>
    <row r="25" spans="2:12"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8"/>
    </row>
    <row r="26" spans="2:12" ht="37.5" customHeight="1">
      <c r="B26" s="462" t="s">
        <v>324</v>
      </c>
      <c r="C26" s="462"/>
      <c r="D26" s="462"/>
      <c r="E26" s="462"/>
      <c r="F26" s="462"/>
      <c r="G26" s="462"/>
      <c r="H26" s="462"/>
      <c r="I26" s="462"/>
      <c r="J26" s="462"/>
      <c r="K26" s="462"/>
      <c r="L26" s="462"/>
    </row>
    <row r="27" spans="2:12" ht="19.5" customHeight="1">
      <c r="B27" s="31" t="s">
        <v>357</v>
      </c>
      <c r="C27" s="189"/>
      <c r="D27" s="190"/>
      <c r="E27" s="190"/>
      <c r="F27" s="190"/>
      <c r="G27" s="190"/>
      <c r="H27" s="190"/>
      <c r="I27" s="190"/>
      <c r="J27" s="190"/>
      <c r="K27" s="190"/>
      <c r="L27" s="190"/>
    </row>
    <row r="28" spans="2:12">
      <c r="B28" s="31" t="s">
        <v>297</v>
      </c>
    </row>
    <row r="29" spans="2:12">
      <c r="B29" s="31" t="s">
        <v>298</v>
      </c>
    </row>
    <row r="31" spans="2:12">
      <c r="B31" s="191"/>
    </row>
  </sheetData>
  <mergeCells count="8">
    <mergeCell ref="B26:L26"/>
    <mergeCell ref="D8:G8"/>
    <mergeCell ref="H8:K8"/>
    <mergeCell ref="B8:B9"/>
    <mergeCell ref="C8:C9"/>
    <mergeCell ref="B12:C12"/>
    <mergeCell ref="B18:C18"/>
    <mergeCell ref="B23:C23"/>
  </mergeCells>
  <printOptions horizontalCentered="1"/>
  <pageMargins left="0.7" right="0.7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1"/>
  <sheetViews>
    <sheetView zoomScaleNormal="100" workbookViewId="0">
      <selection activeCell="K14" sqref="K14"/>
    </sheetView>
  </sheetViews>
  <sheetFormatPr defaultRowHeight="15.75"/>
  <cols>
    <col min="1" max="1" width="3.5703125" style="2" customWidth="1"/>
    <col min="2" max="11" width="9.140625" style="2"/>
    <col min="12" max="12" width="14" style="2" customWidth="1"/>
    <col min="13" max="16384" width="9.140625" style="2"/>
  </cols>
  <sheetData>
    <row r="3" spans="2:12">
      <c r="B3" s="2" t="s">
        <v>43</v>
      </c>
    </row>
    <row r="4" spans="2:12">
      <c r="B4" s="1" t="s">
        <v>172</v>
      </c>
      <c r="F4" s="3" t="s">
        <v>138</v>
      </c>
      <c r="G4" s="3"/>
      <c r="H4" s="3"/>
      <c r="I4" s="3"/>
    </row>
    <row r="7" spans="2:12" ht="15" customHeight="1">
      <c r="B7" s="472" t="s">
        <v>158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</row>
    <row r="8" spans="2:12"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</row>
    <row r="9" spans="2:12"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</row>
    <row r="11" spans="2:12">
      <c r="B11" s="2" t="s">
        <v>267</v>
      </c>
    </row>
  </sheetData>
  <mergeCells count="1">
    <mergeCell ref="B7:L9"/>
  </mergeCells>
  <pageMargins left="0.95" right="0.7" top="1.2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28"/>
  <sheetViews>
    <sheetView topLeftCell="A13" zoomScaleNormal="100" workbookViewId="0">
      <selection activeCell="M15" sqref="M15"/>
    </sheetView>
  </sheetViews>
  <sheetFormatPr defaultRowHeight="15"/>
  <cols>
    <col min="1" max="1" width="4" style="31" customWidth="1"/>
    <col min="2" max="2" width="9.140625" style="31"/>
    <col min="3" max="3" width="10.28515625" style="31" customWidth="1"/>
    <col min="4" max="4" width="12.42578125" style="31" customWidth="1"/>
    <col min="5" max="5" width="12.140625" style="31" customWidth="1"/>
    <col min="6" max="6" width="9.85546875" style="31" customWidth="1"/>
    <col min="7" max="7" width="12.5703125" style="31" customWidth="1"/>
    <col min="8" max="8" width="14.42578125" style="31" bestFit="1" customWidth="1"/>
    <col min="9" max="9" width="13.42578125" style="31" bestFit="1" customWidth="1"/>
    <col min="10" max="10" width="11.42578125" style="31" customWidth="1"/>
    <col min="11" max="11" width="8.85546875" style="31" customWidth="1"/>
    <col min="12" max="12" width="6.7109375" style="31" customWidth="1"/>
    <col min="13" max="13" width="17.42578125" style="31" customWidth="1"/>
    <col min="14" max="14" width="19.28515625" style="31" customWidth="1"/>
    <col min="15" max="16384" width="9.140625" style="31"/>
  </cols>
  <sheetData>
    <row r="3" spans="2:12">
      <c r="B3" s="31" t="s">
        <v>43</v>
      </c>
    </row>
    <row r="4" spans="2:12">
      <c r="B4" s="30" t="s">
        <v>170</v>
      </c>
    </row>
    <row r="6" spans="2:12">
      <c r="B6" s="31" t="s">
        <v>115</v>
      </c>
      <c r="E6" s="192" t="s">
        <v>139</v>
      </c>
      <c r="F6" s="138"/>
      <c r="G6" s="138"/>
    </row>
    <row r="7" spans="2:12">
      <c r="B7" s="31" t="s">
        <v>116</v>
      </c>
      <c r="E7" s="192">
        <v>78910</v>
      </c>
    </row>
    <row r="8" spans="2:12">
      <c r="B8" s="31" t="s">
        <v>117</v>
      </c>
      <c r="E8" s="192" t="s">
        <v>14</v>
      </c>
    </row>
    <row r="9" spans="2:12">
      <c r="B9" s="31" t="s">
        <v>114</v>
      </c>
      <c r="E9" s="192">
        <v>12345</v>
      </c>
    </row>
    <row r="10" spans="2:12">
      <c r="B10" s="31" t="s">
        <v>177</v>
      </c>
      <c r="E10" s="479">
        <v>41273</v>
      </c>
      <c r="F10" s="479"/>
    </row>
    <row r="11" spans="2:12" ht="15.75" thickBot="1"/>
    <row r="12" spans="2:12">
      <c r="B12" s="442" t="s">
        <v>159</v>
      </c>
      <c r="C12" s="443"/>
      <c r="D12" s="443"/>
      <c r="E12" s="443"/>
      <c r="F12" s="444"/>
      <c r="G12" s="443"/>
      <c r="H12" s="443"/>
      <c r="I12" s="443"/>
      <c r="J12" s="445"/>
    </row>
    <row r="13" spans="2:12">
      <c r="B13" s="193"/>
      <c r="C13" s="113"/>
      <c r="D13" s="113"/>
      <c r="E13" s="113"/>
      <c r="F13" s="113"/>
      <c r="G13" s="113"/>
      <c r="H13" s="476" t="s">
        <v>118</v>
      </c>
      <c r="I13" s="477"/>
      <c r="J13" s="478"/>
      <c r="K13" s="45"/>
      <c r="L13" s="45"/>
    </row>
    <row r="14" spans="2:12">
      <c r="B14" s="62" t="s">
        <v>111</v>
      </c>
      <c r="C14" s="120" t="s">
        <v>119</v>
      </c>
      <c r="D14" s="120" t="s">
        <v>120</v>
      </c>
      <c r="E14" s="120" t="s">
        <v>21</v>
      </c>
      <c r="F14" s="120" t="s">
        <v>22</v>
      </c>
      <c r="G14" s="120" t="s">
        <v>23</v>
      </c>
      <c r="H14" s="120" t="s">
        <v>143</v>
      </c>
      <c r="I14" s="120" t="s">
        <v>121</v>
      </c>
      <c r="J14" s="194" t="s">
        <v>122</v>
      </c>
    </row>
    <row r="15" spans="2:12">
      <c r="B15" s="195" t="s">
        <v>129</v>
      </c>
      <c r="C15" s="196">
        <v>6131.1</v>
      </c>
      <c r="D15" s="196" t="s">
        <v>26</v>
      </c>
      <c r="E15" s="196" t="s">
        <v>299</v>
      </c>
      <c r="F15" s="196" t="s">
        <v>300</v>
      </c>
      <c r="G15" s="196" t="s">
        <v>301</v>
      </c>
      <c r="H15" s="197" t="s">
        <v>302</v>
      </c>
      <c r="I15" s="198">
        <v>39884</v>
      </c>
      <c r="J15" s="199">
        <v>100</v>
      </c>
    </row>
    <row r="16" spans="2:12">
      <c r="B16" s="195" t="s">
        <v>303</v>
      </c>
      <c r="C16" s="200">
        <v>6817.1</v>
      </c>
      <c r="D16" s="196" t="s">
        <v>50</v>
      </c>
      <c r="E16" s="197" t="s">
        <v>304</v>
      </c>
      <c r="F16" s="196" t="s">
        <v>305</v>
      </c>
      <c r="G16" s="197" t="s">
        <v>306</v>
      </c>
      <c r="H16" s="197" t="s">
        <v>307</v>
      </c>
      <c r="I16" s="198">
        <v>40716</v>
      </c>
      <c r="J16" s="199">
        <v>500</v>
      </c>
    </row>
    <row r="17" spans="2:15">
      <c r="B17" s="193"/>
      <c r="C17" s="201"/>
      <c r="D17" s="201"/>
      <c r="E17" s="201"/>
      <c r="F17" s="201"/>
      <c r="G17" s="201"/>
      <c r="H17" s="201"/>
      <c r="I17" s="201"/>
      <c r="J17" s="202"/>
    </row>
    <row r="18" spans="2:15" ht="15.75" thickBot="1">
      <c r="B18" s="203"/>
      <c r="C18" s="204"/>
      <c r="D18" s="204"/>
      <c r="E18" s="204"/>
      <c r="F18" s="204"/>
      <c r="G18" s="204"/>
      <c r="H18" s="204"/>
      <c r="I18" s="204"/>
      <c r="J18" s="205"/>
    </row>
    <row r="19" spans="2:15" ht="15.75" thickBot="1"/>
    <row r="20" spans="2:15">
      <c r="B20" s="442" t="s">
        <v>145</v>
      </c>
      <c r="C20" s="443"/>
      <c r="D20" s="443"/>
      <c r="E20" s="443"/>
      <c r="F20" s="480">
        <v>41273</v>
      </c>
      <c r="G20" s="480"/>
      <c r="H20" s="443"/>
      <c r="I20" s="443"/>
      <c r="J20" s="443"/>
      <c r="K20" s="443"/>
      <c r="L20" s="443"/>
      <c r="M20" s="443"/>
      <c r="N20" s="445"/>
    </row>
    <row r="21" spans="2:15" ht="15" customHeight="1">
      <c r="B21" s="206"/>
      <c r="C21" s="207"/>
      <c r="D21" s="207"/>
      <c r="E21" s="207"/>
      <c r="F21" s="207"/>
      <c r="G21" s="207"/>
      <c r="H21" s="481" t="s">
        <v>362</v>
      </c>
      <c r="I21" s="473" t="s">
        <v>141</v>
      </c>
      <c r="J21" s="473"/>
      <c r="K21" s="208"/>
      <c r="L21" s="208"/>
      <c r="M21" s="209"/>
      <c r="N21" s="474" t="s">
        <v>123</v>
      </c>
    </row>
    <row r="22" spans="2:15">
      <c r="B22" s="62" t="s">
        <v>111</v>
      </c>
      <c r="C22" s="120" t="s">
        <v>119</v>
      </c>
      <c r="D22" s="120" t="s">
        <v>120</v>
      </c>
      <c r="E22" s="120" t="s">
        <v>21</v>
      </c>
      <c r="F22" s="120" t="s">
        <v>22</v>
      </c>
      <c r="G22" s="120" t="s">
        <v>23</v>
      </c>
      <c r="H22" s="482"/>
      <c r="I22" s="120" t="s">
        <v>142</v>
      </c>
      <c r="J22" s="120" t="s">
        <v>140</v>
      </c>
      <c r="K22" s="116" t="s">
        <v>124</v>
      </c>
      <c r="L22" s="116" t="s">
        <v>118</v>
      </c>
      <c r="M22" s="116" t="s">
        <v>125</v>
      </c>
      <c r="N22" s="475"/>
    </row>
    <row r="23" spans="2:15">
      <c r="B23" s="193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10"/>
    </row>
    <row r="24" spans="2:15" ht="30">
      <c r="B24" s="211" t="s">
        <v>126</v>
      </c>
      <c r="C24" s="212">
        <v>6552.1</v>
      </c>
      <c r="D24" s="213" t="s">
        <v>26</v>
      </c>
      <c r="E24" s="213" t="s">
        <v>308</v>
      </c>
      <c r="F24" s="213" t="s">
        <v>309</v>
      </c>
      <c r="G24" s="213" t="s">
        <v>310</v>
      </c>
      <c r="H24" s="214">
        <v>41243</v>
      </c>
      <c r="I24" s="213">
        <v>40000</v>
      </c>
      <c r="J24" s="196"/>
      <c r="K24" s="213" t="s">
        <v>127</v>
      </c>
      <c r="L24" s="213" t="s">
        <v>127</v>
      </c>
      <c r="M24" s="215" t="s">
        <v>128</v>
      </c>
      <c r="N24" s="216">
        <f>365-(E10-H24)</f>
        <v>335</v>
      </c>
    </row>
    <row r="25" spans="2:15">
      <c r="B25" s="211" t="s">
        <v>129</v>
      </c>
      <c r="C25" s="213">
        <v>6552.5</v>
      </c>
      <c r="D25" s="213" t="s">
        <v>311</v>
      </c>
      <c r="E25" s="213" t="s">
        <v>312</v>
      </c>
      <c r="F25" s="213" t="s">
        <v>309</v>
      </c>
      <c r="G25" s="213" t="s">
        <v>310</v>
      </c>
      <c r="H25" s="214">
        <v>41269</v>
      </c>
      <c r="I25" s="217">
        <v>8000</v>
      </c>
      <c r="J25" s="196"/>
      <c r="K25" s="213" t="s">
        <v>130</v>
      </c>
      <c r="L25" s="213" t="s">
        <v>130</v>
      </c>
      <c r="M25" s="215" t="s">
        <v>322</v>
      </c>
      <c r="N25" s="216">
        <f>14-(E10-H25)</f>
        <v>10</v>
      </c>
    </row>
    <row r="26" spans="2:15">
      <c r="B26" s="218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01"/>
      <c r="N26" s="202"/>
      <c r="O26" s="220"/>
    </row>
    <row r="27" spans="2:15" ht="15.75" thickBot="1">
      <c r="B27" s="221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04"/>
      <c r="N27" s="205"/>
      <c r="O27" s="220"/>
    </row>
    <row r="28" spans="2:15"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</row>
  </sheetData>
  <mergeCells count="6">
    <mergeCell ref="I21:J21"/>
    <mergeCell ref="N21:N22"/>
    <mergeCell ref="H13:J13"/>
    <mergeCell ref="E10:F10"/>
    <mergeCell ref="F20:G20"/>
    <mergeCell ref="H21:H22"/>
  </mergeCells>
  <pageMargins left="0.7" right="0.7" top="0.75" bottom="0.7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showGridLines="0" topLeftCell="A13" zoomScaleNormal="100" zoomScaleSheetLayoutView="75" workbookViewId="0">
      <selection activeCell="D21" sqref="D21"/>
    </sheetView>
  </sheetViews>
  <sheetFormatPr defaultRowHeight="12.75"/>
  <cols>
    <col min="1" max="1" width="4.42578125" style="224" customWidth="1"/>
    <col min="2" max="2" width="45.28515625" style="224" customWidth="1"/>
    <col min="3" max="3" width="10.28515625" style="224" customWidth="1"/>
    <col min="4" max="11" width="13.85546875" style="224" customWidth="1"/>
    <col min="12" max="12" width="3.7109375" style="224" customWidth="1"/>
    <col min="13" max="256" width="9.140625" style="224"/>
    <col min="257" max="257" width="4.42578125" style="224" customWidth="1"/>
    <col min="258" max="258" width="45.28515625" style="224" customWidth="1"/>
    <col min="259" max="259" width="10.28515625" style="224" customWidth="1"/>
    <col min="260" max="267" width="13.85546875" style="224" customWidth="1"/>
    <col min="268" max="268" width="3.7109375" style="224" customWidth="1"/>
    <col min="269" max="512" width="9.140625" style="224"/>
    <col min="513" max="513" width="4.42578125" style="224" customWidth="1"/>
    <col min="514" max="514" width="45.28515625" style="224" customWidth="1"/>
    <col min="515" max="515" width="10.28515625" style="224" customWidth="1"/>
    <col min="516" max="523" width="13.85546875" style="224" customWidth="1"/>
    <col min="524" max="524" width="3.7109375" style="224" customWidth="1"/>
    <col min="525" max="768" width="9.140625" style="224"/>
    <col min="769" max="769" width="4.42578125" style="224" customWidth="1"/>
    <col min="770" max="770" width="45.28515625" style="224" customWidth="1"/>
    <col min="771" max="771" width="10.28515625" style="224" customWidth="1"/>
    <col min="772" max="779" width="13.85546875" style="224" customWidth="1"/>
    <col min="780" max="780" width="3.7109375" style="224" customWidth="1"/>
    <col min="781" max="1024" width="9.140625" style="224"/>
    <col min="1025" max="1025" width="4.42578125" style="224" customWidth="1"/>
    <col min="1026" max="1026" width="45.28515625" style="224" customWidth="1"/>
    <col min="1027" max="1027" width="10.28515625" style="224" customWidth="1"/>
    <col min="1028" max="1035" width="13.85546875" style="224" customWidth="1"/>
    <col min="1036" max="1036" width="3.7109375" style="224" customWidth="1"/>
    <col min="1037" max="1280" width="9.140625" style="224"/>
    <col min="1281" max="1281" width="4.42578125" style="224" customWidth="1"/>
    <col min="1282" max="1282" width="45.28515625" style="224" customWidth="1"/>
    <col min="1283" max="1283" width="10.28515625" style="224" customWidth="1"/>
    <col min="1284" max="1291" width="13.85546875" style="224" customWidth="1"/>
    <col min="1292" max="1292" width="3.7109375" style="224" customWidth="1"/>
    <col min="1293" max="1536" width="9.140625" style="224"/>
    <col min="1537" max="1537" width="4.42578125" style="224" customWidth="1"/>
    <col min="1538" max="1538" width="45.28515625" style="224" customWidth="1"/>
    <col min="1539" max="1539" width="10.28515625" style="224" customWidth="1"/>
    <col min="1540" max="1547" width="13.85546875" style="224" customWidth="1"/>
    <col min="1548" max="1548" width="3.7109375" style="224" customWidth="1"/>
    <col min="1549" max="1792" width="9.140625" style="224"/>
    <col min="1793" max="1793" width="4.42578125" style="224" customWidth="1"/>
    <col min="1794" max="1794" width="45.28515625" style="224" customWidth="1"/>
    <col min="1795" max="1795" width="10.28515625" style="224" customWidth="1"/>
    <col min="1796" max="1803" width="13.85546875" style="224" customWidth="1"/>
    <col min="1804" max="1804" width="3.7109375" style="224" customWidth="1"/>
    <col min="1805" max="2048" width="9.140625" style="224"/>
    <col min="2049" max="2049" width="4.42578125" style="224" customWidth="1"/>
    <col min="2050" max="2050" width="45.28515625" style="224" customWidth="1"/>
    <col min="2051" max="2051" width="10.28515625" style="224" customWidth="1"/>
    <col min="2052" max="2059" width="13.85546875" style="224" customWidth="1"/>
    <col min="2060" max="2060" width="3.7109375" style="224" customWidth="1"/>
    <col min="2061" max="2304" width="9.140625" style="224"/>
    <col min="2305" max="2305" width="4.42578125" style="224" customWidth="1"/>
    <col min="2306" max="2306" width="45.28515625" style="224" customWidth="1"/>
    <col min="2307" max="2307" width="10.28515625" style="224" customWidth="1"/>
    <col min="2308" max="2315" width="13.85546875" style="224" customWidth="1"/>
    <col min="2316" max="2316" width="3.7109375" style="224" customWidth="1"/>
    <col min="2317" max="2560" width="9.140625" style="224"/>
    <col min="2561" max="2561" width="4.42578125" style="224" customWidth="1"/>
    <col min="2562" max="2562" width="45.28515625" style="224" customWidth="1"/>
    <col min="2563" max="2563" width="10.28515625" style="224" customWidth="1"/>
    <col min="2564" max="2571" width="13.85546875" style="224" customWidth="1"/>
    <col min="2572" max="2572" width="3.7109375" style="224" customWidth="1"/>
    <col min="2573" max="2816" width="9.140625" style="224"/>
    <col min="2817" max="2817" width="4.42578125" style="224" customWidth="1"/>
    <col min="2818" max="2818" width="45.28515625" style="224" customWidth="1"/>
    <col min="2819" max="2819" width="10.28515625" style="224" customWidth="1"/>
    <col min="2820" max="2827" width="13.85546875" style="224" customWidth="1"/>
    <col min="2828" max="2828" width="3.7109375" style="224" customWidth="1"/>
    <col min="2829" max="3072" width="9.140625" style="224"/>
    <col min="3073" max="3073" width="4.42578125" style="224" customWidth="1"/>
    <col min="3074" max="3074" width="45.28515625" style="224" customWidth="1"/>
    <col min="3075" max="3075" width="10.28515625" style="224" customWidth="1"/>
    <col min="3076" max="3083" width="13.85546875" style="224" customWidth="1"/>
    <col min="3084" max="3084" width="3.7109375" style="224" customWidth="1"/>
    <col min="3085" max="3328" width="9.140625" style="224"/>
    <col min="3329" max="3329" width="4.42578125" style="224" customWidth="1"/>
    <col min="3330" max="3330" width="45.28515625" style="224" customWidth="1"/>
    <col min="3331" max="3331" width="10.28515625" style="224" customWidth="1"/>
    <col min="3332" max="3339" width="13.85546875" style="224" customWidth="1"/>
    <col min="3340" max="3340" width="3.7109375" style="224" customWidth="1"/>
    <col min="3341" max="3584" width="9.140625" style="224"/>
    <col min="3585" max="3585" width="4.42578125" style="224" customWidth="1"/>
    <col min="3586" max="3586" width="45.28515625" style="224" customWidth="1"/>
    <col min="3587" max="3587" width="10.28515625" style="224" customWidth="1"/>
    <col min="3588" max="3595" width="13.85546875" style="224" customWidth="1"/>
    <col min="3596" max="3596" width="3.7109375" style="224" customWidth="1"/>
    <col min="3597" max="3840" width="9.140625" style="224"/>
    <col min="3841" max="3841" width="4.42578125" style="224" customWidth="1"/>
    <col min="3842" max="3842" width="45.28515625" style="224" customWidth="1"/>
    <col min="3843" max="3843" width="10.28515625" style="224" customWidth="1"/>
    <col min="3844" max="3851" width="13.85546875" style="224" customWidth="1"/>
    <col min="3852" max="3852" width="3.7109375" style="224" customWidth="1"/>
    <col min="3853" max="4096" width="9.140625" style="224"/>
    <col min="4097" max="4097" width="4.42578125" style="224" customWidth="1"/>
    <col min="4098" max="4098" width="45.28515625" style="224" customWidth="1"/>
    <col min="4099" max="4099" width="10.28515625" style="224" customWidth="1"/>
    <col min="4100" max="4107" width="13.85546875" style="224" customWidth="1"/>
    <col min="4108" max="4108" width="3.7109375" style="224" customWidth="1"/>
    <col min="4109" max="4352" width="9.140625" style="224"/>
    <col min="4353" max="4353" width="4.42578125" style="224" customWidth="1"/>
    <col min="4354" max="4354" width="45.28515625" style="224" customWidth="1"/>
    <col min="4355" max="4355" width="10.28515625" style="224" customWidth="1"/>
    <col min="4356" max="4363" width="13.85546875" style="224" customWidth="1"/>
    <col min="4364" max="4364" width="3.7109375" style="224" customWidth="1"/>
    <col min="4365" max="4608" width="9.140625" style="224"/>
    <col min="4609" max="4609" width="4.42578125" style="224" customWidth="1"/>
    <col min="4610" max="4610" width="45.28515625" style="224" customWidth="1"/>
    <col min="4611" max="4611" width="10.28515625" style="224" customWidth="1"/>
    <col min="4612" max="4619" width="13.85546875" style="224" customWidth="1"/>
    <col min="4620" max="4620" width="3.7109375" style="224" customWidth="1"/>
    <col min="4621" max="4864" width="9.140625" style="224"/>
    <col min="4865" max="4865" width="4.42578125" style="224" customWidth="1"/>
    <col min="4866" max="4866" width="45.28515625" style="224" customWidth="1"/>
    <col min="4867" max="4867" width="10.28515625" style="224" customWidth="1"/>
    <col min="4868" max="4875" width="13.85546875" style="224" customWidth="1"/>
    <col min="4876" max="4876" width="3.7109375" style="224" customWidth="1"/>
    <col min="4877" max="5120" width="9.140625" style="224"/>
    <col min="5121" max="5121" width="4.42578125" style="224" customWidth="1"/>
    <col min="5122" max="5122" width="45.28515625" style="224" customWidth="1"/>
    <col min="5123" max="5123" width="10.28515625" style="224" customWidth="1"/>
    <col min="5124" max="5131" width="13.85546875" style="224" customWidth="1"/>
    <col min="5132" max="5132" width="3.7109375" style="224" customWidth="1"/>
    <col min="5133" max="5376" width="9.140625" style="224"/>
    <col min="5377" max="5377" width="4.42578125" style="224" customWidth="1"/>
    <col min="5378" max="5378" width="45.28515625" style="224" customWidth="1"/>
    <col min="5379" max="5379" width="10.28515625" style="224" customWidth="1"/>
    <col min="5380" max="5387" width="13.85546875" style="224" customWidth="1"/>
    <col min="5388" max="5388" width="3.7109375" style="224" customWidth="1"/>
    <col min="5389" max="5632" width="9.140625" style="224"/>
    <col min="5633" max="5633" width="4.42578125" style="224" customWidth="1"/>
    <col min="5634" max="5634" width="45.28515625" style="224" customWidth="1"/>
    <col min="5635" max="5635" width="10.28515625" style="224" customWidth="1"/>
    <col min="5636" max="5643" width="13.85546875" style="224" customWidth="1"/>
    <col min="5644" max="5644" width="3.7109375" style="224" customWidth="1"/>
    <col min="5645" max="5888" width="9.140625" style="224"/>
    <col min="5889" max="5889" width="4.42578125" style="224" customWidth="1"/>
    <col min="5890" max="5890" width="45.28515625" style="224" customWidth="1"/>
    <col min="5891" max="5891" width="10.28515625" style="224" customWidth="1"/>
    <col min="5892" max="5899" width="13.85546875" style="224" customWidth="1"/>
    <col min="5900" max="5900" width="3.7109375" style="224" customWidth="1"/>
    <col min="5901" max="6144" width="9.140625" style="224"/>
    <col min="6145" max="6145" width="4.42578125" style="224" customWidth="1"/>
    <col min="6146" max="6146" width="45.28515625" style="224" customWidth="1"/>
    <col min="6147" max="6147" width="10.28515625" style="224" customWidth="1"/>
    <col min="6148" max="6155" width="13.85546875" style="224" customWidth="1"/>
    <col min="6156" max="6156" width="3.7109375" style="224" customWidth="1"/>
    <col min="6157" max="6400" width="9.140625" style="224"/>
    <col min="6401" max="6401" width="4.42578125" style="224" customWidth="1"/>
    <col min="6402" max="6402" width="45.28515625" style="224" customWidth="1"/>
    <col min="6403" max="6403" width="10.28515625" style="224" customWidth="1"/>
    <col min="6404" max="6411" width="13.85546875" style="224" customWidth="1"/>
    <col min="6412" max="6412" width="3.7109375" style="224" customWidth="1"/>
    <col min="6413" max="6656" width="9.140625" style="224"/>
    <col min="6657" max="6657" width="4.42578125" style="224" customWidth="1"/>
    <col min="6658" max="6658" width="45.28515625" style="224" customWidth="1"/>
    <col min="6659" max="6659" width="10.28515625" style="224" customWidth="1"/>
    <col min="6660" max="6667" width="13.85546875" style="224" customWidth="1"/>
    <col min="6668" max="6668" width="3.7109375" style="224" customWidth="1"/>
    <col min="6669" max="6912" width="9.140625" style="224"/>
    <col min="6913" max="6913" width="4.42578125" style="224" customWidth="1"/>
    <col min="6914" max="6914" width="45.28515625" style="224" customWidth="1"/>
    <col min="6915" max="6915" width="10.28515625" style="224" customWidth="1"/>
    <col min="6916" max="6923" width="13.85546875" style="224" customWidth="1"/>
    <col min="6924" max="6924" width="3.7109375" style="224" customWidth="1"/>
    <col min="6925" max="7168" width="9.140625" style="224"/>
    <col min="7169" max="7169" width="4.42578125" style="224" customWidth="1"/>
    <col min="7170" max="7170" width="45.28515625" style="224" customWidth="1"/>
    <col min="7171" max="7171" width="10.28515625" style="224" customWidth="1"/>
    <col min="7172" max="7179" width="13.85546875" style="224" customWidth="1"/>
    <col min="7180" max="7180" width="3.7109375" style="224" customWidth="1"/>
    <col min="7181" max="7424" width="9.140625" style="224"/>
    <col min="7425" max="7425" width="4.42578125" style="224" customWidth="1"/>
    <col min="7426" max="7426" width="45.28515625" style="224" customWidth="1"/>
    <col min="7427" max="7427" width="10.28515625" style="224" customWidth="1"/>
    <col min="7428" max="7435" width="13.85546875" style="224" customWidth="1"/>
    <col min="7436" max="7436" width="3.7109375" style="224" customWidth="1"/>
    <col min="7437" max="7680" width="9.140625" style="224"/>
    <col min="7681" max="7681" width="4.42578125" style="224" customWidth="1"/>
    <col min="7682" max="7682" width="45.28515625" style="224" customWidth="1"/>
    <col min="7683" max="7683" width="10.28515625" style="224" customWidth="1"/>
    <col min="7684" max="7691" width="13.85546875" style="224" customWidth="1"/>
    <col min="7692" max="7692" width="3.7109375" style="224" customWidth="1"/>
    <col min="7693" max="7936" width="9.140625" style="224"/>
    <col min="7937" max="7937" width="4.42578125" style="224" customWidth="1"/>
    <col min="7938" max="7938" width="45.28515625" style="224" customWidth="1"/>
    <col min="7939" max="7939" width="10.28515625" style="224" customWidth="1"/>
    <col min="7940" max="7947" width="13.85546875" style="224" customWidth="1"/>
    <col min="7948" max="7948" width="3.7109375" style="224" customWidth="1"/>
    <col min="7949" max="8192" width="9.140625" style="224"/>
    <col min="8193" max="8193" width="4.42578125" style="224" customWidth="1"/>
    <col min="8194" max="8194" width="45.28515625" style="224" customWidth="1"/>
    <col min="8195" max="8195" width="10.28515625" style="224" customWidth="1"/>
    <col min="8196" max="8203" width="13.85546875" style="224" customWidth="1"/>
    <col min="8204" max="8204" width="3.7109375" style="224" customWidth="1"/>
    <col min="8205" max="8448" width="9.140625" style="224"/>
    <col min="8449" max="8449" width="4.42578125" style="224" customWidth="1"/>
    <col min="8450" max="8450" width="45.28515625" style="224" customWidth="1"/>
    <col min="8451" max="8451" width="10.28515625" style="224" customWidth="1"/>
    <col min="8452" max="8459" width="13.85546875" style="224" customWidth="1"/>
    <col min="8460" max="8460" width="3.7109375" style="224" customWidth="1"/>
    <col min="8461" max="8704" width="9.140625" style="224"/>
    <col min="8705" max="8705" width="4.42578125" style="224" customWidth="1"/>
    <col min="8706" max="8706" width="45.28515625" style="224" customWidth="1"/>
    <col min="8707" max="8707" width="10.28515625" style="224" customWidth="1"/>
    <col min="8708" max="8715" width="13.85546875" style="224" customWidth="1"/>
    <col min="8716" max="8716" width="3.7109375" style="224" customWidth="1"/>
    <col min="8717" max="8960" width="9.140625" style="224"/>
    <col min="8961" max="8961" width="4.42578125" style="224" customWidth="1"/>
    <col min="8962" max="8962" width="45.28515625" style="224" customWidth="1"/>
    <col min="8963" max="8963" width="10.28515625" style="224" customWidth="1"/>
    <col min="8964" max="8971" width="13.85546875" style="224" customWidth="1"/>
    <col min="8972" max="8972" width="3.7109375" style="224" customWidth="1"/>
    <col min="8973" max="9216" width="9.140625" style="224"/>
    <col min="9217" max="9217" width="4.42578125" style="224" customWidth="1"/>
    <col min="9218" max="9218" width="45.28515625" style="224" customWidth="1"/>
    <col min="9219" max="9219" width="10.28515625" style="224" customWidth="1"/>
    <col min="9220" max="9227" width="13.85546875" style="224" customWidth="1"/>
    <col min="9228" max="9228" width="3.7109375" style="224" customWidth="1"/>
    <col min="9229" max="9472" width="9.140625" style="224"/>
    <col min="9473" max="9473" width="4.42578125" style="224" customWidth="1"/>
    <col min="9474" max="9474" width="45.28515625" style="224" customWidth="1"/>
    <col min="9475" max="9475" width="10.28515625" style="224" customWidth="1"/>
    <col min="9476" max="9483" width="13.85546875" style="224" customWidth="1"/>
    <col min="9484" max="9484" width="3.7109375" style="224" customWidth="1"/>
    <col min="9485" max="9728" width="9.140625" style="224"/>
    <col min="9729" max="9729" width="4.42578125" style="224" customWidth="1"/>
    <col min="9730" max="9730" width="45.28515625" style="224" customWidth="1"/>
    <col min="9731" max="9731" width="10.28515625" style="224" customWidth="1"/>
    <col min="9732" max="9739" width="13.85546875" style="224" customWidth="1"/>
    <col min="9740" max="9740" width="3.7109375" style="224" customWidth="1"/>
    <col min="9741" max="9984" width="9.140625" style="224"/>
    <col min="9985" max="9985" width="4.42578125" style="224" customWidth="1"/>
    <col min="9986" max="9986" width="45.28515625" style="224" customWidth="1"/>
    <col min="9987" max="9987" width="10.28515625" style="224" customWidth="1"/>
    <col min="9988" max="9995" width="13.85546875" style="224" customWidth="1"/>
    <col min="9996" max="9996" width="3.7109375" style="224" customWidth="1"/>
    <col min="9997" max="10240" width="9.140625" style="224"/>
    <col min="10241" max="10241" width="4.42578125" style="224" customWidth="1"/>
    <col min="10242" max="10242" width="45.28515625" style="224" customWidth="1"/>
    <col min="10243" max="10243" width="10.28515625" style="224" customWidth="1"/>
    <col min="10244" max="10251" width="13.85546875" style="224" customWidth="1"/>
    <col min="10252" max="10252" width="3.7109375" style="224" customWidth="1"/>
    <col min="10253" max="10496" width="9.140625" style="224"/>
    <col min="10497" max="10497" width="4.42578125" style="224" customWidth="1"/>
    <col min="10498" max="10498" width="45.28515625" style="224" customWidth="1"/>
    <col min="10499" max="10499" width="10.28515625" style="224" customWidth="1"/>
    <col min="10500" max="10507" width="13.85546875" style="224" customWidth="1"/>
    <col min="10508" max="10508" width="3.7109375" style="224" customWidth="1"/>
    <col min="10509" max="10752" width="9.140625" style="224"/>
    <col min="10753" max="10753" width="4.42578125" style="224" customWidth="1"/>
    <col min="10754" max="10754" width="45.28515625" style="224" customWidth="1"/>
    <col min="10755" max="10755" width="10.28515625" style="224" customWidth="1"/>
    <col min="10756" max="10763" width="13.85546875" style="224" customWidth="1"/>
    <col min="10764" max="10764" width="3.7109375" style="224" customWidth="1"/>
    <col min="10765" max="11008" width="9.140625" style="224"/>
    <col min="11009" max="11009" width="4.42578125" style="224" customWidth="1"/>
    <col min="11010" max="11010" width="45.28515625" style="224" customWidth="1"/>
    <col min="11011" max="11011" width="10.28515625" style="224" customWidth="1"/>
    <col min="11012" max="11019" width="13.85546875" style="224" customWidth="1"/>
    <col min="11020" max="11020" width="3.7109375" style="224" customWidth="1"/>
    <col min="11021" max="11264" width="9.140625" style="224"/>
    <col min="11265" max="11265" width="4.42578125" style="224" customWidth="1"/>
    <col min="11266" max="11266" width="45.28515625" style="224" customWidth="1"/>
    <col min="11267" max="11267" width="10.28515625" style="224" customWidth="1"/>
    <col min="11268" max="11275" width="13.85546875" style="224" customWidth="1"/>
    <col min="11276" max="11276" width="3.7109375" style="224" customWidth="1"/>
    <col min="11277" max="11520" width="9.140625" style="224"/>
    <col min="11521" max="11521" width="4.42578125" style="224" customWidth="1"/>
    <col min="11522" max="11522" width="45.28515625" style="224" customWidth="1"/>
    <col min="11523" max="11523" width="10.28515625" style="224" customWidth="1"/>
    <col min="11524" max="11531" width="13.85546875" style="224" customWidth="1"/>
    <col min="11532" max="11532" width="3.7109375" style="224" customWidth="1"/>
    <col min="11533" max="11776" width="9.140625" style="224"/>
    <col min="11777" max="11777" width="4.42578125" style="224" customWidth="1"/>
    <col min="11778" max="11778" width="45.28515625" style="224" customWidth="1"/>
    <col min="11779" max="11779" width="10.28515625" style="224" customWidth="1"/>
    <col min="11780" max="11787" width="13.85546875" style="224" customWidth="1"/>
    <col min="11788" max="11788" width="3.7109375" style="224" customWidth="1"/>
    <col min="11789" max="12032" width="9.140625" style="224"/>
    <col min="12033" max="12033" width="4.42578125" style="224" customWidth="1"/>
    <col min="12034" max="12034" width="45.28515625" style="224" customWidth="1"/>
    <col min="12035" max="12035" width="10.28515625" style="224" customWidth="1"/>
    <col min="12036" max="12043" width="13.85546875" style="224" customWidth="1"/>
    <col min="12044" max="12044" width="3.7109375" style="224" customWidth="1"/>
    <col min="12045" max="12288" width="9.140625" style="224"/>
    <col min="12289" max="12289" width="4.42578125" style="224" customWidth="1"/>
    <col min="12290" max="12290" width="45.28515625" style="224" customWidth="1"/>
    <col min="12291" max="12291" width="10.28515625" style="224" customWidth="1"/>
    <col min="12292" max="12299" width="13.85546875" style="224" customWidth="1"/>
    <col min="12300" max="12300" width="3.7109375" style="224" customWidth="1"/>
    <col min="12301" max="12544" width="9.140625" style="224"/>
    <col min="12545" max="12545" width="4.42578125" style="224" customWidth="1"/>
    <col min="12546" max="12546" width="45.28515625" style="224" customWidth="1"/>
    <col min="12547" max="12547" width="10.28515625" style="224" customWidth="1"/>
    <col min="12548" max="12555" width="13.85546875" style="224" customWidth="1"/>
    <col min="12556" max="12556" width="3.7109375" style="224" customWidth="1"/>
    <col min="12557" max="12800" width="9.140625" style="224"/>
    <col min="12801" max="12801" width="4.42578125" style="224" customWidth="1"/>
    <col min="12802" max="12802" width="45.28515625" style="224" customWidth="1"/>
    <col min="12803" max="12803" width="10.28515625" style="224" customWidth="1"/>
    <col min="12804" max="12811" width="13.85546875" style="224" customWidth="1"/>
    <col min="12812" max="12812" width="3.7109375" style="224" customWidth="1"/>
    <col min="12813" max="13056" width="9.140625" style="224"/>
    <col min="13057" max="13057" width="4.42578125" style="224" customWidth="1"/>
    <col min="13058" max="13058" width="45.28515625" style="224" customWidth="1"/>
    <col min="13059" max="13059" width="10.28515625" style="224" customWidth="1"/>
    <col min="13060" max="13067" width="13.85546875" style="224" customWidth="1"/>
    <col min="13068" max="13068" width="3.7109375" style="224" customWidth="1"/>
    <col min="13069" max="13312" width="9.140625" style="224"/>
    <col min="13313" max="13313" width="4.42578125" style="224" customWidth="1"/>
    <col min="13314" max="13314" width="45.28515625" style="224" customWidth="1"/>
    <col min="13315" max="13315" width="10.28515625" style="224" customWidth="1"/>
    <col min="13316" max="13323" width="13.85546875" style="224" customWidth="1"/>
    <col min="13324" max="13324" width="3.7109375" style="224" customWidth="1"/>
    <col min="13325" max="13568" width="9.140625" style="224"/>
    <col min="13569" max="13569" width="4.42578125" style="224" customWidth="1"/>
    <col min="13570" max="13570" width="45.28515625" style="224" customWidth="1"/>
    <col min="13571" max="13571" width="10.28515625" style="224" customWidth="1"/>
    <col min="13572" max="13579" width="13.85546875" style="224" customWidth="1"/>
    <col min="13580" max="13580" width="3.7109375" style="224" customWidth="1"/>
    <col min="13581" max="13824" width="9.140625" style="224"/>
    <col min="13825" max="13825" width="4.42578125" style="224" customWidth="1"/>
    <col min="13826" max="13826" width="45.28515625" style="224" customWidth="1"/>
    <col min="13827" max="13827" width="10.28515625" style="224" customWidth="1"/>
    <col min="13828" max="13835" width="13.85546875" style="224" customWidth="1"/>
    <col min="13836" max="13836" width="3.7109375" style="224" customWidth="1"/>
    <col min="13837" max="14080" width="9.140625" style="224"/>
    <col min="14081" max="14081" width="4.42578125" style="224" customWidth="1"/>
    <col min="14082" max="14082" width="45.28515625" style="224" customWidth="1"/>
    <col min="14083" max="14083" width="10.28515625" style="224" customWidth="1"/>
    <col min="14084" max="14091" width="13.85546875" style="224" customWidth="1"/>
    <col min="14092" max="14092" width="3.7109375" style="224" customWidth="1"/>
    <col min="14093" max="14336" width="9.140625" style="224"/>
    <col min="14337" max="14337" width="4.42578125" style="224" customWidth="1"/>
    <col min="14338" max="14338" width="45.28515625" style="224" customWidth="1"/>
    <col min="14339" max="14339" width="10.28515625" style="224" customWidth="1"/>
    <col min="14340" max="14347" width="13.85546875" style="224" customWidth="1"/>
    <col min="14348" max="14348" width="3.7109375" style="224" customWidth="1"/>
    <col min="14349" max="14592" width="9.140625" style="224"/>
    <col min="14593" max="14593" width="4.42578125" style="224" customWidth="1"/>
    <col min="14594" max="14594" width="45.28515625" style="224" customWidth="1"/>
    <col min="14595" max="14595" width="10.28515625" style="224" customWidth="1"/>
    <col min="14596" max="14603" width="13.85546875" style="224" customWidth="1"/>
    <col min="14604" max="14604" width="3.7109375" style="224" customWidth="1"/>
    <col min="14605" max="14848" width="9.140625" style="224"/>
    <col min="14849" max="14849" width="4.42578125" style="224" customWidth="1"/>
    <col min="14850" max="14850" width="45.28515625" style="224" customWidth="1"/>
    <col min="14851" max="14851" width="10.28515625" style="224" customWidth="1"/>
    <col min="14852" max="14859" width="13.85546875" style="224" customWidth="1"/>
    <col min="14860" max="14860" width="3.7109375" style="224" customWidth="1"/>
    <col min="14861" max="15104" width="9.140625" style="224"/>
    <col min="15105" max="15105" width="4.42578125" style="224" customWidth="1"/>
    <col min="15106" max="15106" width="45.28515625" style="224" customWidth="1"/>
    <col min="15107" max="15107" width="10.28515625" style="224" customWidth="1"/>
    <col min="15108" max="15115" width="13.85546875" style="224" customWidth="1"/>
    <col min="15116" max="15116" width="3.7109375" style="224" customWidth="1"/>
    <col min="15117" max="15360" width="9.140625" style="224"/>
    <col min="15361" max="15361" width="4.42578125" style="224" customWidth="1"/>
    <col min="15362" max="15362" width="45.28515625" style="224" customWidth="1"/>
    <col min="15363" max="15363" width="10.28515625" style="224" customWidth="1"/>
    <col min="15364" max="15371" width="13.85546875" style="224" customWidth="1"/>
    <col min="15372" max="15372" width="3.7109375" style="224" customWidth="1"/>
    <col min="15373" max="15616" width="9.140625" style="224"/>
    <col min="15617" max="15617" width="4.42578125" style="224" customWidth="1"/>
    <col min="15618" max="15618" width="45.28515625" style="224" customWidth="1"/>
    <col min="15619" max="15619" width="10.28515625" style="224" customWidth="1"/>
    <col min="15620" max="15627" width="13.85546875" style="224" customWidth="1"/>
    <col min="15628" max="15628" width="3.7109375" style="224" customWidth="1"/>
    <col min="15629" max="15872" width="9.140625" style="224"/>
    <col min="15873" max="15873" width="4.42578125" style="224" customWidth="1"/>
    <col min="15874" max="15874" width="45.28515625" style="224" customWidth="1"/>
    <col min="15875" max="15875" width="10.28515625" style="224" customWidth="1"/>
    <col min="15876" max="15883" width="13.85546875" style="224" customWidth="1"/>
    <col min="15884" max="15884" width="3.7109375" style="224" customWidth="1"/>
    <col min="15885" max="16128" width="9.140625" style="224"/>
    <col min="16129" max="16129" width="4.42578125" style="224" customWidth="1"/>
    <col min="16130" max="16130" width="45.28515625" style="224" customWidth="1"/>
    <col min="16131" max="16131" width="10.28515625" style="224" customWidth="1"/>
    <col min="16132" max="16139" width="13.85546875" style="224" customWidth="1"/>
    <col min="16140" max="16140" width="3.7109375" style="224" customWidth="1"/>
    <col min="16141" max="16384" width="9.140625" style="224"/>
  </cols>
  <sheetData>
    <row r="2" spans="2:11">
      <c r="B2" s="224" t="s">
        <v>43</v>
      </c>
    </row>
    <row r="3" spans="2:11">
      <c r="B3" s="224" t="s">
        <v>345</v>
      </c>
    </row>
    <row r="4" spans="2:11">
      <c r="B4" s="483" t="s">
        <v>336</v>
      </c>
      <c r="C4" s="483"/>
      <c r="D4" s="483"/>
      <c r="E4" s="483"/>
      <c r="F4" s="483"/>
      <c r="G4" s="483"/>
      <c r="H4" s="483"/>
      <c r="I4" s="483"/>
      <c r="J4" s="483"/>
      <c r="K4" s="483"/>
    </row>
    <row r="5" spans="2:11" ht="13.5" thickBot="1"/>
    <row r="6" spans="2:11">
      <c r="B6" s="225" t="s">
        <v>178</v>
      </c>
      <c r="C6" s="226"/>
      <c r="D6" s="226"/>
      <c r="E6" s="226"/>
      <c r="F6" s="226"/>
      <c r="G6" s="226"/>
      <c r="H6" s="226"/>
      <c r="I6" s="226"/>
      <c r="J6" s="226"/>
      <c r="K6" s="227"/>
    </row>
    <row r="7" spans="2:11">
      <c r="B7" s="228" t="s">
        <v>314</v>
      </c>
      <c r="C7" s="229"/>
      <c r="D7" s="229"/>
      <c r="E7" s="229"/>
      <c r="F7" s="229"/>
      <c r="G7" s="229"/>
      <c r="H7" s="229"/>
      <c r="I7" s="229"/>
      <c r="J7" s="229"/>
      <c r="K7" s="230"/>
    </row>
    <row r="8" spans="2:11">
      <c r="B8" s="228" t="s">
        <v>179</v>
      </c>
      <c r="C8" s="231"/>
      <c r="D8" s="231"/>
      <c r="E8" s="229"/>
      <c r="F8" s="229"/>
      <c r="G8" s="229"/>
      <c r="H8" s="229"/>
      <c r="I8" s="229"/>
      <c r="J8" s="229"/>
      <c r="K8" s="230"/>
    </row>
    <row r="9" spans="2:11">
      <c r="B9" s="228" t="s">
        <v>180</v>
      </c>
      <c r="C9" s="231"/>
      <c r="D9" s="231"/>
      <c r="E9" s="229"/>
      <c r="F9" s="229"/>
      <c r="G9" s="229"/>
      <c r="H9" s="229"/>
      <c r="I9" s="229"/>
      <c r="J9" s="229"/>
      <c r="K9" s="230"/>
    </row>
    <row r="10" spans="2:11">
      <c r="B10" s="232" t="s">
        <v>181</v>
      </c>
      <c r="C10" s="231"/>
      <c r="D10" s="231"/>
      <c r="E10" s="229"/>
      <c r="F10" s="229"/>
      <c r="G10" s="229"/>
      <c r="H10" s="229"/>
      <c r="I10" s="229"/>
      <c r="J10" s="229"/>
      <c r="K10" s="230"/>
    </row>
    <row r="11" spans="2:11">
      <c r="B11" s="233" t="s">
        <v>335</v>
      </c>
      <c r="C11" s="234"/>
      <c r="D11" s="235"/>
      <c r="E11" s="236"/>
      <c r="F11" s="236"/>
      <c r="G11" s="236"/>
      <c r="H11" s="236"/>
      <c r="I11" s="236"/>
      <c r="J11" s="236"/>
      <c r="K11" s="237"/>
    </row>
    <row r="12" spans="2:11">
      <c r="B12" s="238"/>
      <c r="C12" s="484"/>
      <c r="D12" s="485"/>
      <c r="E12" s="485"/>
      <c r="F12" s="485"/>
      <c r="G12" s="485"/>
      <c r="H12" s="485"/>
      <c r="I12" s="485"/>
      <c r="J12" s="485"/>
      <c r="K12" s="486"/>
    </row>
    <row r="13" spans="2:11">
      <c r="B13" s="239" t="s">
        <v>358</v>
      </c>
      <c r="C13" s="487"/>
      <c r="D13" s="487"/>
      <c r="E13" s="487"/>
      <c r="F13" s="487"/>
      <c r="G13" s="487"/>
      <c r="H13" s="487"/>
      <c r="I13" s="487"/>
      <c r="J13" s="487"/>
      <c r="K13" s="488"/>
    </row>
    <row r="14" spans="2:11" ht="13.5">
      <c r="B14" s="240" t="s">
        <v>325</v>
      </c>
      <c r="C14" s="241"/>
      <c r="D14" s="241"/>
      <c r="E14" s="241"/>
      <c r="F14" s="241"/>
      <c r="G14" s="241"/>
      <c r="H14" s="241"/>
      <c r="I14" s="241"/>
      <c r="J14" s="241"/>
      <c r="K14" s="242"/>
    </row>
    <row r="15" spans="2:11">
      <c r="B15" s="243" t="s">
        <v>182</v>
      </c>
      <c r="C15" s="244" t="s">
        <v>183</v>
      </c>
      <c r="D15" s="245" t="s">
        <v>184</v>
      </c>
      <c r="E15" s="246"/>
      <c r="F15" s="247"/>
      <c r="G15" s="245" t="s">
        <v>185</v>
      </c>
      <c r="H15" s="247"/>
      <c r="I15" s="245" t="s">
        <v>186</v>
      </c>
      <c r="J15" s="246"/>
      <c r="K15" s="248"/>
    </row>
    <row r="16" spans="2:11" ht="13.5" thickBot="1">
      <c r="B16" s="249"/>
      <c r="C16" s="250"/>
      <c r="D16" s="251"/>
      <c r="E16" s="229"/>
      <c r="F16" s="250"/>
      <c r="G16" s="251"/>
      <c r="H16" s="252"/>
      <c r="I16" s="251"/>
      <c r="J16" s="229"/>
      <c r="K16" s="253"/>
    </row>
    <row r="17" spans="2:11" ht="42" thickBot="1">
      <c r="B17" s="254" t="s">
        <v>187</v>
      </c>
      <c r="C17" s="255" t="s">
        <v>188</v>
      </c>
      <c r="D17" s="256" t="s">
        <v>326</v>
      </c>
      <c r="E17" s="257" t="s">
        <v>189</v>
      </c>
      <c r="F17" s="257" t="s">
        <v>190</v>
      </c>
      <c r="G17" s="257" t="s">
        <v>327</v>
      </c>
      <c r="H17" s="257" t="s">
        <v>191</v>
      </c>
      <c r="I17" s="257" t="s">
        <v>192</v>
      </c>
      <c r="J17" s="257" t="s">
        <v>193</v>
      </c>
      <c r="K17" s="258" t="s">
        <v>194</v>
      </c>
    </row>
    <row r="18" spans="2:11">
      <c r="B18" s="25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2:11">
      <c r="B19" s="260" t="s">
        <v>195</v>
      </c>
      <c r="C19" s="229"/>
      <c r="D19" s="229"/>
      <c r="E19" s="229"/>
      <c r="F19" s="229"/>
      <c r="G19" s="229"/>
      <c r="H19" s="229"/>
      <c r="I19" s="229"/>
      <c r="J19" s="229"/>
      <c r="K19" s="230"/>
    </row>
    <row r="20" spans="2:11">
      <c r="B20" s="261" t="s">
        <v>196</v>
      </c>
      <c r="C20" s="262">
        <v>16</v>
      </c>
      <c r="D20" s="263">
        <f>IF(ProFie="x",'9.1.9b FHC Emission Factors'!$E$18, IF(GPP="x",'9.1.9b FHC Emission Factors'!$G$18, IF(Refin="x",'9.1.9b FHC Emission Factors'!$I$18, IF(OCS="x",'9.1.9b FHC Emission Factors'!$K$18))))</f>
        <v>0.29499999999999998</v>
      </c>
      <c r="E20" s="264">
        <f>IF(ProFie="x",'9.1.9b FHC Emission Factors'!$F$18, IF(GPP="x",'9.1.9b FHC Emission Factors'!$H$18, IF(Refin="x",'9.1.9b FHC Emission Factors'!$J$18, IF(OCS="x",'9.1.9b FHC Emission Factors'!$L$18))))</f>
        <v>0.31</v>
      </c>
      <c r="F20" s="264">
        <f t="shared" ref="F20:F45" si="0">(C20*D20*E20)</f>
        <v>1.4631999999999998</v>
      </c>
      <c r="G20" s="264">
        <f>VLOOKUP(B20,'9.1.9c FHC Control Factors'!$C$9:$J$34,8,FALSE)</f>
        <v>0.8</v>
      </c>
      <c r="H20" s="264">
        <f>(I20/24)</f>
        <v>1.2193333333333329E-2</v>
      </c>
      <c r="I20" s="264">
        <f>(F20*(1-G20))</f>
        <v>0.2926399999999999</v>
      </c>
      <c r="J20" s="264">
        <f>H20*2190/2000</f>
        <v>1.3351699999999996E-2</v>
      </c>
      <c r="K20" s="265">
        <f>(H20*8760/2000)</f>
        <v>5.3406799999999983E-2</v>
      </c>
    </row>
    <row r="21" spans="2:11">
      <c r="B21" s="261" t="s">
        <v>197</v>
      </c>
      <c r="C21" s="266"/>
      <c r="D21" s="263">
        <f>IF(ProFie="x",'9.1.9b FHC Emission Factors'!$E$18, IF(GPP="x",'9.1.9b FHC Emission Factors'!$G$18, IF(Refin="x",'9.1.9b FHC Emission Factors'!$I$18, IF(OCS="x",'9.1.9b FHC Emission Factors'!$K$18))))</f>
        <v>0.29499999999999998</v>
      </c>
      <c r="E21" s="264">
        <f>IF(ProFie="x",'9.1.9b FHC Emission Factors'!$F$18, IF(GPP="x",'9.1.9b FHC Emission Factors'!$H$18, IF(Refin="x",'9.1.9b FHC Emission Factors'!$J$18, IF(OCS="x",'9.1.9b FHC Emission Factors'!$L$18))))</f>
        <v>0.31</v>
      </c>
      <c r="F21" s="264">
        <f t="shared" si="0"/>
        <v>0</v>
      </c>
      <c r="G21" s="264">
        <f>VLOOKUP(B21,'9.1.9c FHC Control Factors'!$C$9:$J$34,8,FALSE)</f>
        <v>0</v>
      </c>
      <c r="H21" s="264">
        <f t="shared" ref="H21:H44" si="1">(I21/24)</f>
        <v>0</v>
      </c>
      <c r="I21" s="264">
        <f t="shared" ref="I21:I44" si="2">(F21*(1-G21))</f>
        <v>0</v>
      </c>
      <c r="J21" s="264">
        <f t="shared" ref="J21:J44" si="3">H21*2190/2000</f>
        <v>0</v>
      </c>
      <c r="K21" s="265">
        <f t="shared" ref="K21:K44" si="4">(H21*8760/2000)</f>
        <v>0</v>
      </c>
    </row>
    <row r="22" spans="2:11">
      <c r="B22" s="267" t="s">
        <v>198</v>
      </c>
      <c r="C22" s="266"/>
      <c r="D22" s="263">
        <f>IF(ProFie="x",'9.1.9b FHC Emission Factors'!$E$18, IF(GPP="x",'9.1.9b FHC Emission Factors'!$G$18, IF(Refin="x",'9.1.9b FHC Emission Factors'!$I$18, IF(OCS="x",'9.1.9b FHC Emission Factors'!$K$18))))</f>
        <v>0.29499999999999998</v>
      </c>
      <c r="E22" s="264">
        <f>IF(ProFie="x",'9.1.9b FHC Emission Factors'!$F$18, IF(GPP="x",'9.1.9b FHC Emission Factors'!$H$18, IF(Refin="x",'9.1.9b FHC Emission Factors'!$J$18, IF(OCS="x",'9.1.9b FHC Emission Factors'!$L$18))))</f>
        <v>0.31</v>
      </c>
      <c r="F22" s="264">
        <f t="shared" si="0"/>
        <v>0</v>
      </c>
      <c r="G22" s="264">
        <f>VLOOKUP(B22,'9.1.9c FHC Control Factors'!$C$9:$J$34,8,FALSE)</f>
        <v>0.9</v>
      </c>
      <c r="H22" s="264">
        <f t="shared" si="1"/>
        <v>0</v>
      </c>
      <c r="I22" s="264">
        <f t="shared" si="2"/>
        <v>0</v>
      </c>
      <c r="J22" s="264">
        <f t="shared" si="3"/>
        <v>0</v>
      </c>
      <c r="K22" s="265">
        <f t="shared" si="4"/>
        <v>0</v>
      </c>
    </row>
    <row r="23" spans="2:11">
      <c r="B23" s="267" t="s">
        <v>199</v>
      </c>
      <c r="C23" s="266"/>
      <c r="D23" s="263">
        <f>IF(ProFie="x",'9.1.9b FHC Emission Factors'!$E$18, IF(GPP="x",'9.1.9b FHC Emission Factors'!$G$18, IF(Refin="x",'9.1.9b FHC Emission Factors'!$I$18, IF(OCS="x",'9.1.9b FHC Emission Factors'!$K$18))))</f>
        <v>0.29499999999999998</v>
      </c>
      <c r="E23" s="264">
        <f>IF(ProFie="x",'9.1.9b FHC Emission Factors'!$F$18, IF(GPP="x",'9.1.9b FHC Emission Factors'!$H$18, IF(Refin="x",'9.1.9b FHC Emission Factors'!$J$18, IF(OCS="x",'9.1.9b FHC Emission Factors'!$L$18))))</f>
        <v>0.31</v>
      </c>
      <c r="F23" s="264">
        <f t="shared" si="0"/>
        <v>0</v>
      </c>
      <c r="G23" s="264">
        <f>VLOOKUP(B23,'9.1.9c FHC Control Factors'!$C$9:$J$34,8,FALSE)</f>
        <v>1</v>
      </c>
      <c r="H23" s="264">
        <f t="shared" si="1"/>
        <v>0</v>
      </c>
      <c r="I23" s="264">
        <f t="shared" si="2"/>
        <v>0</v>
      </c>
      <c r="J23" s="264">
        <f t="shared" si="3"/>
        <v>0</v>
      </c>
      <c r="K23" s="265">
        <f t="shared" si="4"/>
        <v>0</v>
      </c>
    </row>
    <row r="24" spans="2:11">
      <c r="B24" s="261" t="s">
        <v>200</v>
      </c>
      <c r="C24" s="266"/>
      <c r="D24" s="263">
        <f>IF(ProFie="x",'9.1.9b FHC Emission Factors'!$E$18, IF(GPP="x",'9.1.9b FHC Emission Factors'!$G$18, IF(Refin="x",'9.1.9b FHC Emission Factors'!$I$18, IF(OCS="x",'9.1.9b FHC Emission Factors'!$K$18))))</f>
        <v>0.29499999999999998</v>
      </c>
      <c r="E24" s="264">
        <f>IF(ProFie="x",'9.1.9b FHC Emission Factors'!$F$18, IF(GPP="x",'9.1.9b FHC Emission Factors'!$H$18, IF(Refin="x",'9.1.9b FHC Emission Factors'!$J$18, IF(OCS="x",'9.1.9b FHC Emission Factors'!$L$18))))</f>
        <v>0.31</v>
      </c>
      <c r="F24" s="264">
        <f t="shared" si="0"/>
        <v>0</v>
      </c>
      <c r="G24" s="264">
        <f>VLOOKUP(B24,'9.1.9c FHC Control Factors'!$C$9:$J$34,8,FALSE)</f>
        <v>0.84</v>
      </c>
      <c r="H24" s="264">
        <f t="shared" si="1"/>
        <v>0</v>
      </c>
      <c r="I24" s="264">
        <f t="shared" si="2"/>
        <v>0</v>
      </c>
      <c r="J24" s="264">
        <f t="shared" si="3"/>
        <v>0</v>
      </c>
      <c r="K24" s="265">
        <f t="shared" si="4"/>
        <v>0</v>
      </c>
    </row>
    <row r="25" spans="2:11">
      <c r="B25" s="261" t="s">
        <v>201</v>
      </c>
      <c r="C25" s="266"/>
      <c r="D25" s="263">
        <f>IF(ProFie="x",'9.1.9b FHC Emission Factors'!$E$18, IF(GPP="x",'9.1.9b FHC Emission Factors'!$G$18, IF(Refin="x",'9.1.9b FHC Emission Factors'!$I$18, IF(OCS="x",'9.1.9b FHC Emission Factors'!$K$18))))</f>
        <v>0.29499999999999998</v>
      </c>
      <c r="E25" s="264">
        <f>IF(ProFie="x",'9.1.9b FHC Emission Factors'!$F$18, IF(GPP="x",'9.1.9b FHC Emission Factors'!$H$18, IF(Refin="x",'9.1.9b FHC Emission Factors'!$J$18, IF(OCS="x",'9.1.9b FHC Emission Factors'!$L$18))))</f>
        <v>0.31</v>
      </c>
      <c r="F25" s="264">
        <f t="shared" si="0"/>
        <v>0</v>
      </c>
      <c r="G25" s="264">
        <f>VLOOKUP(B25,'9.1.9c FHC Control Factors'!$C$9:$J$34,8,FALSE)</f>
        <v>0.85</v>
      </c>
      <c r="H25" s="264">
        <f t="shared" si="1"/>
        <v>0</v>
      </c>
      <c r="I25" s="264">
        <f t="shared" si="2"/>
        <v>0</v>
      </c>
      <c r="J25" s="264">
        <f t="shared" si="3"/>
        <v>0</v>
      </c>
      <c r="K25" s="265">
        <f t="shared" si="4"/>
        <v>0</v>
      </c>
    </row>
    <row r="26" spans="2:11">
      <c r="B26" s="261" t="s">
        <v>202</v>
      </c>
      <c r="C26" s="266"/>
      <c r="D26" s="263">
        <f>IF(ProFie="x",'9.1.9b FHC Emission Factors'!$E$18, IF(GPP="x",'9.1.9b FHC Emission Factors'!$G$18, IF(Refin="x",'9.1.9b FHC Emission Factors'!$I$18, IF(OCS="x",'9.1.9b FHC Emission Factors'!$K$18))))</f>
        <v>0.29499999999999998</v>
      </c>
      <c r="E26" s="264">
        <f>IF(ProFie="x",'9.1.9b FHC Emission Factors'!$F$18, IF(GPP="x",'9.1.9b FHC Emission Factors'!$H$18, IF(Refin="x",'9.1.9b FHC Emission Factors'!$J$18, IF(OCS="x",'9.1.9b FHC Emission Factors'!$L$18))))</f>
        <v>0.31</v>
      </c>
      <c r="F26" s="264">
        <f t="shared" si="0"/>
        <v>0</v>
      </c>
      <c r="G26" s="264">
        <f>VLOOKUP(B26,'9.1.9c FHC Control Factors'!$C$9:$J$34,8,FALSE)</f>
        <v>0.87</v>
      </c>
      <c r="H26" s="264">
        <f t="shared" si="1"/>
        <v>0</v>
      </c>
      <c r="I26" s="264">
        <f t="shared" si="2"/>
        <v>0</v>
      </c>
      <c r="J26" s="264">
        <f t="shared" si="3"/>
        <v>0</v>
      </c>
      <c r="K26" s="265">
        <f t="shared" si="4"/>
        <v>0</v>
      </c>
    </row>
    <row r="27" spans="2:11">
      <c r="B27" s="261" t="s">
        <v>203</v>
      </c>
      <c r="C27" s="266"/>
      <c r="D27" s="263">
        <f>IF(ProFie="x",'9.1.9b FHC Emission Factors'!$E$18, IF(GPP="x",'9.1.9b FHC Emission Factors'!$G$18, IF(Refin="x",'9.1.9b FHC Emission Factors'!$I$18, IF(OCS="x",'9.1.9b FHC Emission Factors'!$K$18))))</f>
        <v>0.29499999999999998</v>
      </c>
      <c r="E27" s="264">
        <f>IF(ProFie="x",'9.1.9b FHC Emission Factors'!$F$18, IF(GPP="x",'9.1.9b FHC Emission Factors'!$H$18, IF(Refin="x",'9.1.9b FHC Emission Factors'!$J$18, IF(OCS="x",'9.1.9b FHC Emission Factors'!$L$18))))</f>
        <v>0.31</v>
      </c>
      <c r="F27" s="264">
        <f t="shared" si="0"/>
        <v>0</v>
      </c>
      <c r="G27" s="264">
        <f>VLOOKUP(B27,'9.1.9c FHC Control Factors'!$C$9:$J$34,8,FALSE)</f>
        <v>0.87</v>
      </c>
      <c r="H27" s="264">
        <f t="shared" si="1"/>
        <v>0</v>
      </c>
      <c r="I27" s="264">
        <f t="shared" si="2"/>
        <v>0</v>
      </c>
      <c r="J27" s="264">
        <f t="shared" si="3"/>
        <v>0</v>
      </c>
      <c r="K27" s="265">
        <f t="shared" si="4"/>
        <v>0</v>
      </c>
    </row>
    <row r="28" spans="2:11" s="229" customFormat="1">
      <c r="B28" s="261" t="s">
        <v>204</v>
      </c>
      <c r="C28" s="266"/>
      <c r="D28" s="263">
        <f>IF(ProFie="x",'9.1.9b FHC Emission Factors'!$E$18, IF(GPP="x",'9.1.9b FHC Emission Factors'!$G$18, IF(Refin="x",'9.1.9b FHC Emission Factors'!$I$18, IF(OCS="x",'9.1.9b FHC Emission Factors'!$K$18))))</f>
        <v>0.29499999999999998</v>
      </c>
      <c r="E28" s="264">
        <f>IF(ProFie="x",'9.1.9b FHC Emission Factors'!$F$18, IF(GPP="x",'9.1.9b FHC Emission Factors'!$H$18, IF(Refin="x",'9.1.9b FHC Emission Factors'!$J$18, IF(OCS="x",'9.1.9b FHC Emission Factors'!$L$18))))</f>
        <v>0.31</v>
      </c>
      <c r="F28" s="264">
        <f t="shared" si="0"/>
        <v>0</v>
      </c>
      <c r="G28" s="264">
        <f>VLOOKUP(B28,'9.1.9c FHC Control Factors'!$C$9:$J$34,8,FALSE)</f>
        <v>0.88</v>
      </c>
      <c r="H28" s="264">
        <f t="shared" si="1"/>
        <v>0</v>
      </c>
      <c r="I28" s="264">
        <f t="shared" si="2"/>
        <v>0</v>
      </c>
      <c r="J28" s="264">
        <f t="shared" si="3"/>
        <v>0</v>
      </c>
      <c r="K28" s="265">
        <f t="shared" si="4"/>
        <v>0</v>
      </c>
    </row>
    <row r="29" spans="2:11">
      <c r="B29" s="261" t="s">
        <v>205</v>
      </c>
      <c r="C29" s="266"/>
      <c r="D29" s="268">
        <f>IF(ProFie="x",'9.1.9b FHC Emission Factors'!$E$18, IF(GPP="x",'9.1.9b FHC Emission Factors'!$G$18, IF(Refin="x",'9.1.9b FHC Emission Factors'!$I$18, IF(OCS="x",'9.1.9b FHC Emission Factors'!$K$18))))</f>
        <v>0.29499999999999998</v>
      </c>
      <c r="E29" s="264">
        <f>IF(ProFie="x",'9.1.9b FHC Emission Factors'!$F$18, IF(GPP="x",'9.1.9b FHC Emission Factors'!$H$18, IF(Refin="x",'9.1.9b FHC Emission Factors'!$J$18, IF(OCS="x",'9.1.9b FHC Emission Factors'!$L$18))))</f>
        <v>0.31</v>
      </c>
      <c r="F29" s="264">
        <f t="shared" si="0"/>
        <v>0</v>
      </c>
      <c r="G29" s="264">
        <f>VLOOKUP(B29,'9.1.9c FHC Control Factors'!$C$9:$J$34,8,FALSE)</f>
        <v>0.9</v>
      </c>
      <c r="H29" s="264">
        <f t="shared" si="1"/>
        <v>0</v>
      </c>
      <c r="I29" s="264">
        <f t="shared" si="2"/>
        <v>0</v>
      </c>
      <c r="J29" s="264">
        <f t="shared" si="3"/>
        <v>0</v>
      </c>
      <c r="K29" s="265">
        <f t="shared" si="4"/>
        <v>0</v>
      </c>
    </row>
    <row r="30" spans="2:11">
      <c r="B30" s="261" t="s">
        <v>206</v>
      </c>
      <c r="C30" s="266"/>
      <c r="D30" s="268">
        <f>IF(ProFie="x",'9.1.9b FHC Emission Factors'!$E$18, IF(GPP="x",'9.1.9b FHC Emission Factors'!$G$18, IF(Refin="x",'9.1.9b FHC Emission Factors'!$I$18, IF(OCS="x",'9.1.9b FHC Emission Factors'!$K$18))))</f>
        <v>0.29499999999999998</v>
      </c>
      <c r="E30" s="264">
        <f>IF(ProFie="x",'9.1.9b FHC Emission Factors'!$F$18, IF(GPP="x",'9.1.9b FHC Emission Factors'!$H$18, IF(Refin="x",'9.1.9b FHC Emission Factors'!$J$18, IF(OCS="x",'9.1.9b FHC Emission Factors'!$L$18))))</f>
        <v>0.31</v>
      </c>
      <c r="F30" s="264">
        <f t="shared" si="0"/>
        <v>0</v>
      </c>
      <c r="G30" s="264">
        <f>VLOOKUP(B30,'9.1.9c FHC Control Factors'!$C$9:$J$34,8,FALSE)</f>
        <v>0.92</v>
      </c>
      <c r="H30" s="264">
        <f t="shared" si="1"/>
        <v>0</v>
      </c>
      <c r="I30" s="264">
        <f t="shared" si="2"/>
        <v>0</v>
      </c>
      <c r="J30" s="264">
        <f t="shared" si="3"/>
        <v>0</v>
      </c>
      <c r="K30" s="265">
        <f t="shared" si="4"/>
        <v>0</v>
      </c>
    </row>
    <row r="31" spans="2:11">
      <c r="B31" s="261" t="s">
        <v>207</v>
      </c>
      <c r="C31" s="266">
        <v>101</v>
      </c>
      <c r="D31" s="269">
        <f>IF(ProFie="x",'9.1.9b FHC Emission Factors'!$E$19, IF(GPP="x",'9.1.9b FHC Emission Factors'!$G$19, IF(Refin="x",'9.1.9b FHC Emission Factors'!$I$19, IF(OCS="x",'9.1.9b FHC Emission Factors'!$K$19))))</f>
        <v>7.0000000000000007E-2</v>
      </c>
      <c r="E31" s="264">
        <f>IF(ProFie="x",'9.1.9b FHC Emission Factors'!$F$19, IF(GPP="x",'9.1.9b FHC Emission Factors'!$H$19, IF(Refin="x",'9.1.9b FHC Emission Factors'!$J$19, IF(OCS="x",'9.1.9b FHC Emission Factors'!$L$19))))</f>
        <v>0.31</v>
      </c>
      <c r="F31" s="264">
        <f t="shared" si="0"/>
        <v>2.1917</v>
      </c>
      <c r="G31" s="264">
        <f>VLOOKUP(B31,'9.1.9c FHC Control Factors'!$C$9:$J$34,8,FALSE)</f>
        <v>0.8</v>
      </c>
      <c r="H31" s="264">
        <f t="shared" si="1"/>
        <v>1.8264166666666661E-2</v>
      </c>
      <c r="I31" s="264">
        <f t="shared" si="2"/>
        <v>0.4383399999999999</v>
      </c>
      <c r="J31" s="264">
        <f t="shared" si="3"/>
        <v>1.9999262499999993E-2</v>
      </c>
      <c r="K31" s="265">
        <f t="shared" si="4"/>
        <v>7.9997049999999972E-2</v>
      </c>
    </row>
    <row r="32" spans="2:11">
      <c r="B32" s="261" t="s">
        <v>208</v>
      </c>
      <c r="C32" s="266">
        <v>1</v>
      </c>
      <c r="D32" s="269">
        <f>IF(ProFie="x",'9.1.9b FHC Emission Factors'!$E$19, IF(GPP="x",'9.1.9b FHC Emission Factors'!$G$19, IF(Refin="x",'9.1.9b FHC Emission Factors'!$I$19, IF(OCS="x",'9.1.9b FHC Emission Factors'!$K$19))))</f>
        <v>7.0000000000000007E-2</v>
      </c>
      <c r="E32" s="264">
        <f>IF(ProFie="x",'9.1.9b FHC Emission Factors'!$F$19, IF(GPP="x",'9.1.9b FHC Emission Factors'!$H$19, IF(Refin="x",'9.1.9b FHC Emission Factors'!$J$19, IF(OCS="x",'9.1.9b FHC Emission Factors'!$L$19))))</f>
        <v>0.31</v>
      </c>
      <c r="F32" s="264">
        <f t="shared" si="0"/>
        <v>2.1700000000000001E-2</v>
      </c>
      <c r="G32" s="264">
        <f>VLOOKUP(B32,'9.1.9c FHC Control Factors'!$C$9:$J$34,8,FALSE)</f>
        <v>0</v>
      </c>
      <c r="H32" s="264">
        <f t="shared" si="1"/>
        <v>9.0416666666666673E-4</v>
      </c>
      <c r="I32" s="264">
        <f t="shared" si="2"/>
        <v>2.1700000000000001E-2</v>
      </c>
      <c r="J32" s="264">
        <f t="shared" si="3"/>
        <v>9.9006250000000006E-4</v>
      </c>
      <c r="K32" s="265">
        <f t="shared" si="4"/>
        <v>3.9602500000000002E-3</v>
      </c>
    </row>
    <row r="33" spans="1:12">
      <c r="B33" s="267" t="s">
        <v>209</v>
      </c>
      <c r="C33" s="266"/>
      <c r="D33" s="269">
        <f>IF(ProFie="x",'9.1.9b FHC Emission Factors'!$E$19, IF(GPP="x",'9.1.9b FHC Emission Factors'!$G$19, IF(Refin="x",'9.1.9b FHC Emission Factors'!$I$19, IF(OCS="x",'9.1.9b FHC Emission Factors'!$K$19))))</f>
        <v>7.0000000000000007E-2</v>
      </c>
      <c r="E33" s="264">
        <f>IF(ProFie="x",'9.1.9b FHC Emission Factors'!$F$19, IF(GPP="x",'9.1.9b FHC Emission Factors'!$H$19, IF(Refin="x",'9.1.9b FHC Emission Factors'!$J$19, IF(OCS="x",'9.1.9b FHC Emission Factors'!$L$19))))</f>
        <v>0.31</v>
      </c>
      <c r="F33" s="264">
        <f t="shared" si="0"/>
        <v>0</v>
      </c>
      <c r="G33" s="264">
        <f>VLOOKUP(B33,'9.1.9c FHC Control Factors'!$C$9:$J$34,8,FALSE)</f>
        <v>0.84</v>
      </c>
      <c r="H33" s="264">
        <f t="shared" si="1"/>
        <v>0</v>
      </c>
      <c r="I33" s="264">
        <f t="shared" si="2"/>
        <v>0</v>
      </c>
      <c r="J33" s="264">
        <f t="shared" si="3"/>
        <v>0</v>
      </c>
      <c r="K33" s="265">
        <f t="shared" si="4"/>
        <v>0</v>
      </c>
    </row>
    <row r="34" spans="1:12">
      <c r="B34" s="267" t="s">
        <v>210</v>
      </c>
      <c r="C34" s="266"/>
      <c r="D34" s="269">
        <f>IF(ProFie="x",'9.1.9b FHC Emission Factors'!$E$19, IF(GPP="x",'9.1.9b FHC Emission Factors'!$G$19, IF(Refin="x",'9.1.9b FHC Emission Factors'!$I$19, IF(OCS="x",'9.1.9b FHC Emission Factors'!$K$19))))</f>
        <v>7.0000000000000007E-2</v>
      </c>
      <c r="E34" s="264">
        <f>IF(ProFie="x",'9.1.9b FHC Emission Factors'!$F$19, IF(GPP="x",'9.1.9b FHC Emission Factors'!$H$19, IF(Refin="x",'9.1.9b FHC Emission Factors'!$J$19, IF(OCS="x",'9.1.9b FHC Emission Factors'!$L$19))))</f>
        <v>0.31</v>
      </c>
      <c r="F34" s="264">
        <f t="shared" si="0"/>
        <v>0</v>
      </c>
      <c r="G34" s="264">
        <f>VLOOKUP(B34,'9.1.9c FHC Control Factors'!$C$9:$J$34,8,FALSE)</f>
        <v>0.85</v>
      </c>
      <c r="H34" s="264">
        <f t="shared" si="1"/>
        <v>0</v>
      </c>
      <c r="I34" s="264">
        <f t="shared" si="2"/>
        <v>0</v>
      </c>
      <c r="J34" s="264">
        <f t="shared" si="3"/>
        <v>0</v>
      </c>
      <c r="K34" s="265">
        <f t="shared" si="4"/>
        <v>0</v>
      </c>
    </row>
    <row r="35" spans="1:12">
      <c r="B35" s="267" t="s">
        <v>211</v>
      </c>
      <c r="C35" s="266"/>
      <c r="D35" s="270">
        <f>IF(ProFie="x",'9.1.9b FHC Emission Factors'!$E$19, IF(GPP="x",'9.1.9b FHC Emission Factors'!$G$19, IF(Refin="x",'9.1.9b FHC Emission Factors'!$I$19, IF(OCS="x",'9.1.9b FHC Emission Factors'!$K$19))))</f>
        <v>7.0000000000000007E-2</v>
      </c>
      <c r="E35" s="264">
        <f>IF(ProFie="x",'9.1.9b FHC Emission Factors'!$F$19, IF(GPP="x",'9.1.9b FHC Emission Factors'!$H$19, IF(Refin="x",'9.1.9b FHC Emission Factors'!$J$19, IF(OCS="x",'9.1.9b FHC Emission Factors'!$L$19))))</f>
        <v>0.31</v>
      </c>
      <c r="F35" s="264">
        <f t="shared" si="0"/>
        <v>0</v>
      </c>
      <c r="G35" s="264">
        <f>VLOOKUP(B35,'9.1.9c FHC Control Factors'!$C$9:$J$34,8,FALSE)</f>
        <v>0.87</v>
      </c>
      <c r="H35" s="264">
        <f t="shared" si="1"/>
        <v>0</v>
      </c>
      <c r="I35" s="264">
        <f t="shared" si="2"/>
        <v>0</v>
      </c>
      <c r="J35" s="264">
        <f t="shared" si="3"/>
        <v>0</v>
      </c>
      <c r="K35" s="265">
        <f t="shared" si="4"/>
        <v>0</v>
      </c>
    </row>
    <row r="36" spans="1:12">
      <c r="B36" s="267" t="s">
        <v>212</v>
      </c>
      <c r="C36" s="262"/>
      <c r="D36" s="270">
        <f>IF(ProFie="x",'9.1.9b FHC Emission Factors'!$E$19, IF(GPP="x",'9.1.9b FHC Emission Factors'!$G$19, IF(Refin="x",'9.1.9b FHC Emission Factors'!$I$19, IF(OCS="x",'9.1.9b FHC Emission Factors'!$K$19))))</f>
        <v>7.0000000000000007E-2</v>
      </c>
      <c r="E36" s="264">
        <f>IF(ProFie="x",'9.1.9b FHC Emission Factors'!$F$19, IF(GPP="x",'9.1.9b FHC Emission Factors'!$H$19, IF(Refin="x",'9.1.9b FHC Emission Factors'!$J$19, IF(OCS="x",'9.1.9b FHC Emission Factors'!$L$19))))</f>
        <v>0.31</v>
      </c>
      <c r="F36" s="264">
        <f t="shared" si="0"/>
        <v>0</v>
      </c>
      <c r="G36" s="264">
        <f>VLOOKUP(B36,'9.1.9c FHC Control Factors'!$C$9:$J$34,8,FALSE)</f>
        <v>0.87</v>
      </c>
      <c r="H36" s="264">
        <f t="shared" si="1"/>
        <v>0</v>
      </c>
      <c r="I36" s="264">
        <f t="shared" si="2"/>
        <v>0</v>
      </c>
      <c r="J36" s="264">
        <f t="shared" si="3"/>
        <v>0</v>
      </c>
      <c r="K36" s="265">
        <f t="shared" si="4"/>
        <v>0</v>
      </c>
    </row>
    <row r="37" spans="1:12">
      <c r="B37" s="267" t="s">
        <v>213</v>
      </c>
      <c r="C37" s="266"/>
      <c r="D37" s="270">
        <f>IF(ProFie="x",'9.1.9b FHC Emission Factors'!$E$19, IF(GPP="x",'9.1.9b FHC Emission Factors'!$G$19, IF(Refin="x",'9.1.9b FHC Emission Factors'!$I$19, IF(OCS="x",'9.1.9b FHC Emission Factors'!$K$19))))</f>
        <v>7.0000000000000007E-2</v>
      </c>
      <c r="E37" s="264">
        <f>IF(ProFie="x",'9.1.9b FHC Emission Factors'!$F$19, IF(GPP="x",'9.1.9b FHC Emission Factors'!$H$19, IF(Refin="x",'9.1.9b FHC Emission Factors'!$J$19, IF(OCS="x",'9.1.9b FHC Emission Factors'!$L$19))))</f>
        <v>0.31</v>
      </c>
      <c r="F37" s="264">
        <f t="shared" si="0"/>
        <v>0</v>
      </c>
      <c r="G37" s="264">
        <f>VLOOKUP(B37,'9.1.9c FHC Control Factors'!$C$9:$J$34,8,FALSE)</f>
        <v>0.88</v>
      </c>
      <c r="H37" s="264">
        <f t="shared" si="1"/>
        <v>0</v>
      </c>
      <c r="I37" s="264">
        <f t="shared" si="2"/>
        <v>0</v>
      </c>
      <c r="J37" s="264">
        <f t="shared" si="3"/>
        <v>0</v>
      </c>
      <c r="K37" s="265">
        <f t="shared" si="4"/>
        <v>0</v>
      </c>
    </row>
    <row r="38" spans="1:12">
      <c r="B38" s="267" t="s">
        <v>214</v>
      </c>
      <c r="C38" s="266"/>
      <c r="D38" s="270">
        <f>IF(ProFie="x",'9.1.9b FHC Emission Factors'!$E$19, IF(GPP="x",'9.1.9b FHC Emission Factors'!$G$19, IF(Refin="x",'9.1.9b FHC Emission Factors'!$I$19, IF(OCS="x",'9.1.9b FHC Emission Factors'!$K$19))))</f>
        <v>7.0000000000000007E-2</v>
      </c>
      <c r="E38" s="264">
        <f>IF(ProFie="x",'9.1.9b FHC Emission Factors'!$F$19, IF(GPP="x",'9.1.9b FHC Emission Factors'!$H$19, IF(Refin="x",'9.1.9b FHC Emission Factors'!$J$19, IF(OCS="x",'9.1.9b FHC Emission Factors'!$L$19))))</f>
        <v>0.31</v>
      </c>
      <c r="F38" s="264">
        <f t="shared" si="0"/>
        <v>0</v>
      </c>
      <c r="G38" s="264">
        <f>VLOOKUP(B38,'9.1.9c FHC Control Factors'!$C$9:$J$34,8,FALSE)</f>
        <v>0.9</v>
      </c>
      <c r="H38" s="264">
        <f t="shared" si="1"/>
        <v>0</v>
      </c>
      <c r="I38" s="264">
        <f t="shared" si="2"/>
        <v>0</v>
      </c>
      <c r="J38" s="264">
        <f t="shared" si="3"/>
        <v>0</v>
      </c>
      <c r="K38" s="265">
        <f t="shared" si="4"/>
        <v>0</v>
      </c>
    </row>
    <row r="39" spans="1:12">
      <c r="B39" s="267" t="s">
        <v>215</v>
      </c>
      <c r="C39" s="266"/>
      <c r="D39" s="270">
        <f>IF(ProFie="x",'9.1.9b FHC Emission Factors'!$E$19, IF(GPP="x",'9.1.9b FHC Emission Factors'!$G$19, IF(Refin="x",'9.1.9b FHC Emission Factors'!$I$19, IF(OCS="x",'9.1.9b FHC Emission Factors'!$K$19))))</f>
        <v>7.0000000000000007E-2</v>
      </c>
      <c r="E39" s="264">
        <f>IF(ProFie="x",'9.1.9b FHC Emission Factors'!$F$19, IF(GPP="x",'9.1.9b FHC Emission Factors'!$H$19, IF(Refin="x",'9.1.9b FHC Emission Factors'!$J$19, IF(OCS="x",'9.1.9b FHC Emission Factors'!$L$19))))</f>
        <v>0.31</v>
      </c>
      <c r="F39" s="264">
        <f t="shared" si="0"/>
        <v>0</v>
      </c>
      <c r="G39" s="264">
        <f>VLOOKUP(B39,'9.1.9c FHC Control Factors'!$C$9:$J$34,8,FALSE)</f>
        <v>0.92</v>
      </c>
      <c r="H39" s="264">
        <f t="shared" si="1"/>
        <v>0</v>
      </c>
      <c r="I39" s="264">
        <f t="shared" si="2"/>
        <v>0</v>
      </c>
      <c r="J39" s="264">
        <f t="shared" si="3"/>
        <v>0</v>
      </c>
      <c r="K39" s="265">
        <f t="shared" si="4"/>
        <v>0</v>
      </c>
    </row>
    <row r="40" spans="1:12">
      <c r="B40" s="259" t="s">
        <v>216</v>
      </c>
      <c r="C40" s="262"/>
      <c r="D40" s="263">
        <f>IF(ProFie="x",'9.1.9b FHC Emission Factors'!$E$20, IF(GPP="x",'9.1.9b FHC Emission Factors'!$G$20, IF(Refin="x",'9.1.9b FHC Emission Factors'!$I$20, IF(OCS="x",'9.1.9b FHC Emission Factors'!$K$20))))</f>
        <v>2.1429999999999998</v>
      </c>
      <c r="E40" s="264">
        <f>IF(ProFie="x",'9.1.9b FHC Emission Factors'!$F$20, IF(GPP="x",'9.1.9b FHC Emission Factors'!$H$20, IF(Refin="x",'9.1.9b FHC Emission Factors'!$J$20, IF(OCS="x",'9.1.9b FHC Emission Factors'!$L$20))))</f>
        <v>0.31</v>
      </c>
      <c r="F40" s="264">
        <f t="shared" si="0"/>
        <v>0</v>
      </c>
      <c r="G40" s="264">
        <f>VLOOKUP(B40,'9.1.9c FHC Control Factors'!$C$9:$J$34,8,FALSE)</f>
        <v>0.8</v>
      </c>
      <c r="H40" s="264">
        <f t="shared" si="1"/>
        <v>0</v>
      </c>
      <c r="I40" s="264">
        <f t="shared" si="2"/>
        <v>0</v>
      </c>
      <c r="J40" s="264">
        <f t="shared" si="3"/>
        <v>0</v>
      </c>
      <c r="K40" s="265">
        <f t="shared" si="4"/>
        <v>0</v>
      </c>
    </row>
    <row r="41" spans="1:12" s="229" customFormat="1">
      <c r="B41" s="259" t="s">
        <v>217</v>
      </c>
      <c r="C41" s="266"/>
      <c r="D41" s="263">
        <f>IF(ProFie="x",'9.1.9b FHC Emission Factors'!$E$20, IF(GPP="x",'9.1.9b FHC Emission Factors'!$G$20, IF(Refin="x",'9.1.9b FHC Emission Factors'!$I$20, IF(OCS="x",'9.1.9b FHC Emission Factors'!$K$20))))</f>
        <v>2.1429999999999998</v>
      </c>
      <c r="E41" s="264">
        <f>IF(ProFie="x",'9.1.9b FHC Emission Factors'!$F$20, IF(GPP="x",'9.1.9b FHC Emission Factors'!$H$20, IF(Refin="x",'9.1.9b FHC Emission Factors'!$J$20, IF(OCS="x",'9.1.9b FHC Emission Factors'!$L$20))))</f>
        <v>0.31</v>
      </c>
      <c r="F41" s="264">
        <f t="shared" si="0"/>
        <v>0</v>
      </c>
      <c r="G41" s="264">
        <f>VLOOKUP(B41,'9.1.9c FHC Control Factors'!$C$9:$J$34,8,FALSE)</f>
        <v>1</v>
      </c>
      <c r="H41" s="264">
        <f t="shared" si="1"/>
        <v>0</v>
      </c>
      <c r="I41" s="264">
        <f t="shared" si="2"/>
        <v>0</v>
      </c>
      <c r="J41" s="264">
        <f t="shared" si="3"/>
        <v>0</v>
      </c>
      <c r="K41" s="265">
        <f t="shared" si="4"/>
        <v>0</v>
      </c>
    </row>
    <row r="42" spans="1:12">
      <c r="B42" s="259" t="s">
        <v>218</v>
      </c>
      <c r="C42" s="266">
        <v>1</v>
      </c>
      <c r="D42" s="270">
        <f>IF(ProFie="x",'9.1.9b FHC Emission Factors'!$E$22, IF(GPP="x",'9.1.9b FHC Emission Factors'!$G$22, IF(Refin="x",'9.1.9b FHC Emission Factors'!$I$22, IF(OCS="x",'9.1.9b FHC Emission Factors'!$K$22))))</f>
        <v>6.67</v>
      </c>
      <c r="E42" s="264">
        <f>IF(ProFie="x",'9.1.9b FHC Emission Factors'!$F$22, IF(GPP="x",'9.1.9b FHC Emission Factors'!$H$22, IF(Refin="x",'9.1.9b FHC Emission Factors'!$J$22, IF(OCS="x",'9.1.9b FHC Emission Factors'!$L$22))))</f>
        <v>0.31</v>
      </c>
      <c r="F42" s="264">
        <f t="shared" si="0"/>
        <v>2.0676999999999999</v>
      </c>
      <c r="G42" s="264">
        <f>VLOOKUP(B42,'9.1.9c FHC Control Factors'!$C$9:$J$34,8,FALSE)</f>
        <v>0.8</v>
      </c>
      <c r="H42" s="264">
        <f t="shared" si="1"/>
        <v>1.7230833333333331E-2</v>
      </c>
      <c r="I42" s="264">
        <f t="shared" si="2"/>
        <v>0.41353999999999991</v>
      </c>
      <c r="J42" s="264">
        <f t="shared" si="3"/>
        <v>1.8867762499999999E-2</v>
      </c>
      <c r="K42" s="265">
        <f t="shared" si="4"/>
        <v>7.5471049999999998E-2</v>
      </c>
    </row>
    <row r="43" spans="1:12">
      <c r="B43" s="259" t="s">
        <v>219</v>
      </c>
      <c r="C43" s="266"/>
      <c r="D43" s="270">
        <f>IF(ProFie="x",'9.1.9b FHC Emission Factors'!$E$22, IF(GPP="x",'9.1.9b FHC Emission Factors'!$G$22, IF(Refin="x",'9.1.9b FHC Emission Factors'!$I$22, IF(OCS="x",'9.1.9b FHC Emission Factors'!$K$22))))</f>
        <v>6.67</v>
      </c>
      <c r="E43" s="264">
        <f>IF(ProFie="x",'9.1.9b FHC Emission Factors'!$F$22, IF(GPP="x",'9.1.9b FHC Emission Factors'!$H$22, IF(Refin="x",'9.1.9b FHC Emission Factors'!$J$22, IF(OCS="x",'9.1.9b FHC Emission Factors'!$L$22))))</f>
        <v>0.31</v>
      </c>
      <c r="F43" s="264">
        <f t="shared" si="0"/>
        <v>0</v>
      </c>
      <c r="G43" s="264">
        <f>VLOOKUP(B43,'9.1.9c FHC Control Factors'!$C$9:$J$34,8,FALSE)</f>
        <v>1</v>
      </c>
      <c r="H43" s="264">
        <f t="shared" si="1"/>
        <v>0</v>
      </c>
      <c r="I43" s="264">
        <f t="shared" si="2"/>
        <v>0</v>
      </c>
      <c r="J43" s="264">
        <f t="shared" si="3"/>
        <v>0</v>
      </c>
      <c r="K43" s="265">
        <f t="shared" si="4"/>
        <v>0</v>
      </c>
    </row>
    <row r="44" spans="1:12">
      <c r="B44" s="259" t="s">
        <v>220</v>
      </c>
      <c r="C44" s="266">
        <v>1</v>
      </c>
      <c r="D44" s="263">
        <f>IF(ProFie="x",'9.1.9b FHC Emission Factors'!$E$21,IF(GPP="x",'9.1.9b FHC Emission Factors'!$G$21,IF(Refin="x",'9.1.9b FHC Emission Factors'!$I$21,IF(OCS="x",'9.1.9b FHC Emission Factors'!$K$21))))</f>
        <v>1.123</v>
      </c>
      <c r="E44" s="264">
        <f>IF(ProFie="x",'9.1.9b FHC Emission Factors'!$F$21, IF(GPP="x",'9.1.9b FHC Emission Factors'!$H$21, IF(Refin="x",'9.1.9b FHC Emission Factors'!$J$21, IF(OCS="x",'9.1.9b FHC Emission Factors'!$L$21))))</f>
        <v>0.31</v>
      </c>
      <c r="F44" s="264">
        <f t="shared" si="0"/>
        <v>0.34813</v>
      </c>
      <c r="G44" s="264">
        <f>VLOOKUP(B44,'9.1.9c FHC Control Factors'!$C$9:$J$34,8,FALSE)</f>
        <v>0.8</v>
      </c>
      <c r="H44" s="264">
        <f t="shared" si="1"/>
        <v>2.9010833333333323E-3</v>
      </c>
      <c r="I44" s="264">
        <f t="shared" si="2"/>
        <v>6.962599999999998E-2</v>
      </c>
      <c r="J44" s="264">
        <f t="shared" si="3"/>
        <v>3.1766862499999992E-3</v>
      </c>
      <c r="K44" s="265">
        <f t="shared" si="4"/>
        <v>1.2706744999999997E-2</v>
      </c>
    </row>
    <row r="45" spans="1:12">
      <c r="B45" s="271" t="s">
        <v>221</v>
      </c>
      <c r="C45" s="272"/>
      <c r="D45" s="273">
        <f>IF(ProFie="x",'9.1.9b FHC Emission Factors'!$E$21,IF(GPP="x",'9.1.9b FHC Emission Factors'!$G$21,IF(Refin="x",'9.1.9b FHC Emission Factors'!$I$21,IF(OCS="x",'9.1.9b FHC Emission Factors'!$K$21))))</f>
        <v>1.123</v>
      </c>
      <c r="E45" s="274">
        <f>IF(ProFie="x",'9.1.9b FHC Emission Factors'!$F$21, IF(GPP="x",'9.1.9b FHC Emission Factors'!$H$21, IF(Refin="x",'9.1.9b FHC Emission Factors'!$J$21, IF(OCS="x",'9.1.9b FHC Emission Factors'!$L$21))))</f>
        <v>0.31</v>
      </c>
      <c r="F45" s="274">
        <f t="shared" si="0"/>
        <v>0</v>
      </c>
      <c r="G45" s="274">
        <f>VLOOKUP(B45,'9.1.9c FHC Control Factors'!$C$9:$J$34,8,FALSE)</f>
        <v>1</v>
      </c>
      <c r="H45" s="274">
        <f>(I45/24)</f>
        <v>0</v>
      </c>
      <c r="I45" s="274">
        <f>(F45*(1-G45))</f>
        <v>0</v>
      </c>
      <c r="J45" s="274">
        <f>H45*2190/2000</f>
        <v>0</v>
      </c>
      <c r="K45" s="275">
        <f>(H45*8760/2000)</f>
        <v>0</v>
      </c>
    </row>
    <row r="46" spans="1:12" ht="13.5" thickBot="1">
      <c r="B46" s="276" t="s">
        <v>222</v>
      </c>
      <c r="C46" s="277">
        <f>SUM(C20:C45)</f>
        <v>120</v>
      </c>
      <c r="D46" s="278"/>
      <c r="E46" s="279"/>
      <c r="F46" s="279">
        <f>SUM(F20:F45)</f>
        <v>6.0924299999999993</v>
      </c>
      <c r="G46" s="279"/>
      <c r="H46" s="280">
        <f>SUM(H20:H45)</f>
        <v>5.1493583333333315E-2</v>
      </c>
      <c r="I46" s="280">
        <f>SUM(I20:I45)</f>
        <v>1.2358459999999996</v>
      </c>
      <c r="J46" s="280">
        <f>SUM(J20:J45)</f>
        <v>5.6385473749999991E-2</v>
      </c>
      <c r="K46" s="281">
        <f>SUM(K20:K45)</f>
        <v>0.22554189499999996</v>
      </c>
    </row>
    <row r="47" spans="1:12" ht="13.5" thickBot="1">
      <c r="A47" s="229"/>
      <c r="B47" s="229"/>
      <c r="C47" s="282"/>
      <c r="D47" s="263"/>
      <c r="E47" s="263"/>
      <c r="F47" s="283"/>
      <c r="G47" s="283"/>
      <c r="H47" s="283"/>
      <c r="I47" s="283"/>
      <c r="J47" s="283"/>
      <c r="K47" s="264"/>
      <c r="L47" s="229"/>
    </row>
    <row r="48" spans="1:12">
      <c r="B48" s="284" t="s">
        <v>40</v>
      </c>
      <c r="C48" s="285"/>
      <c r="D48" s="286"/>
      <c r="E48" s="286"/>
      <c r="F48" s="287"/>
      <c r="G48" s="287"/>
      <c r="H48" s="287"/>
      <c r="I48" s="287"/>
      <c r="J48" s="287"/>
      <c r="K48" s="288"/>
    </row>
    <row r="49" spans="2:11">
      <c r="B49" s="261" t="s">
        <v>196</v>
      </c>
      <c r="C49" s="262"/>
      <c r="D49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49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49" s="283">
        <f t="shared" ref="F49:F72" si="5">(C49*D49*E49)</f>
        <v>0</v>
      </c>
      <c r="G49" s="264">
        <f>VLOOKUP(B49,'9.1.9c FHC Control Factors'!$C$9:$J$34,8,FALSE)</f>
        <v>0.8</v>
      </c>
      <c r="H49" s="264">
        <f>(I49/24)</f>
        <v>0</v>
      </c>
      <c r="I49" s="264">
        <f>(F49*(1-G49))</f>
        <v>0</v>
      </c>
      <c r="J49" s="264">
        <f>H49*2190/2000</f>
        <v>0</v>
      </c>
      <c r="K49" s="265">
        <f>(H49*8760/2000)</f>
        <v>0</v>
      </c>
    </row>
    <row r="50" spans="2:11">
      <c r="B50" s="261" t="s">
        <v>197</v>
      </c>
      <c r="C50" s="266"/>
      <c r="D50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0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0" s="283">
        <f t="shared" si="5"/>
        <v>0</v>
      </c>
      <c r="G50" s="264">
        <f>VLOOKUP(B50,'9.1.9c FHC Control Factors'!$C$9:$J$34,8,FALSE)</f>
        <v>0</v>
      </c>
      <c r="H50" s="264">
        <f t="shared" ref="H50:H71" si="6">(I50/24)</f>
        <v>0</v>
      </c>
      <c r="I50" s="264">
        <f t="shared" ref="I50:I71" si="7">(F50*(1-G50))</f>
        <v>0</v>
      </c>
      <c r="J50" s="264">
        <f t="shared" ref="J50:J71" si="8">H50*2190/2000</f>
        <v>0</v>
      </c>
      <c r="K50" s="265">
        <f t="shared" ref="K50:K71" si="9">(H50*8760/2000)</f>
        <v>0</v>
      </c>
    </row>
    <row r="51" spans="2:11">
      <c r="B51" s="267" t="s">
        <v>198</v>
      </c>
      <c r="C51" s="266"/>
      <c r="D51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1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1" s="283">
        <f t="shared" si="5"/>
        <v>0</v>
      </c>
      <c r="G51" s="264">
        <f>VLOOKUP(B51,'9.1.9c FHC Control Factors'!$C$9:$J$34,8,FALSE)</f>
        <v>0.9</v>
      </c>
      <c r="H51" s="264">
        <f t="shared" si="6"/>
        <v>0</v>
      </c>
      <c r="I51" s="264">
        <f t="shared" si="7"/>
        <v>0</v>
      </c>
      <c r="J51" s="264">
        <f t="shared" si="8"/>
        <v>0</v>
      </c>
      <c r="K51" s="265">
        <f t="shared" si="9"/>
        <v>0</v>
      </c>
    </row>
    <row r="52" spans="2:11">
      <c r="B52" s="267" t="s">
        <v>199</v>
      </c>
      <c r="C52" s="266"/>
      <c r="D52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2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2" s="283">
        <f t="shared" si="5"/>
        <v>0</v>
      </c>
      <c r="G52" s="264">
        <f>VLOOKUP(B52,'9.1.9c FHC Control Factors'!$C$9:$J$34,8,FALSE)</f>
        <v>1</v>
      </c>
      <c r="H52" s="264">
        <f t="shared" si="6"/>
        <v>0</v>
      </c>
      <c r="I52" s="264">
        <f t="shared" si="7"/>
        <v>0</v>
      </c>
      <c r="J52" s="264">
        <f t="shared" si="8"/>
        <v>0</v>
      </c>
      <c r="K52" s="265">
        <f t="shared" si="9"/>
        <v>0</v>
      </c>
    </row>
    <row r="53" spans="2:11">
      <c r="B53" s="261" t="s">
        <v>200</v>
      </c>
      <c r="C53" s="266"/>
      <c r="D53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3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3" s="283">
        <f t="shared" si="5"/>
        <v>0</v>
      </c>
      <c r="G53" s="264">
        <f>VLOOKUP(B53,'9.1.9c FHC Control Factors'!$C$9:$J$34,8,FALSE)</f>
        <v>0.84</v>
      </c>
      <c r="H53" s="264">
        <f t="shared" si="6"/>
        <v>0</v>
      </c>
      <c r="I53" s="264">
        <f t="shared" si="7"/>
        <v>0</v>
      </c>
      <c r="J53" s="264">
        <f t="shared" si="8"/>
        <v>0</v>
      </c>
      <c r="K53" s="265">
        <f t="shared" si="9"/>
        <v>0</v>
      </c>
    </row>
    <row r="54" spans="2:11">
      <c r="B54" s="261" t="s">
        <v>201</v>
      </c>
      <c r="C54" s="266"/>
      <c r="D54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4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4" s="283">
        <f t="shared" si="5"/>
        <v>0</v>
      </c>
      <c r="G54" s="264">
        <f>VLOOKUP(B54,'9.1.9c FHC Control Factors'!$C$9:$J$34,8,FALSE)</f>
        <v>0.85</v>
      </c>
      <c r="H54" s="264">
        <f t="shared" si="6"/>
        <v>0</v>
      </c>
      <c r="I54" s="264">
        <f t="shared" si="7"/>
        <v>0</v>
      </c>
      <c r="J54" s="264">
        <f t="shared" si="8"/>
        <v>0</v>
      </c>
      <c r="K54" s="265">
        <f t="shared" si="9"/>
        <v>0</v>
      </c>
    </row>
    <row r="55" spans="2:11">
      <c r="B55" s="261" t="s">
        <v>202</v>
      </c>
      <c r="C55" s="266"/>
      <c r="D55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5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5" s="283">
        <f t="shared" si="5"/>
        <v>0</v>
      </c>
      <c r="G55" s="264">
        <f>VLOOKUP(B55,'9.1.9c FHC Control Factors'!$C$9:$J$34,8,FALSE)</f>
        <v>0.87</v>
      </c>
      <c r="H55" s="264">
        <f t="shared" si="6"/>
        <v>0</v>
      </c>
      <c r="I55" s="264">
        <f t="shared" si="7"/>
        <v>0</v>
      </c>
      <c r="J55" s="264">
        <f t="shared" si="8"/>
        <v>0</v>
      </c>
      <c r="K55" s="265">
        <f t="shared" si="9"/>
        <v>0</v>
      </c>
    </row>
    <row r="56" spans="2:11">
      <c r="B56" s="261" t="s">
        <v>203</v>
      </c>
      <c r="C56" s="266"/>
      <c r="D56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6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6" s="283">
        <f t="shared" si="5"/>
        <v>0</v>
      </c>
      <c r="G56" s="264">
        <f>VLOOKUP(B56,'9.1.9c FHC Control Factors'!$C$9:$J$34,8,FALSE)</f>
        <v>0.87</v>
      </c>
      <c r="H56" s="264">
        <f t="shared" si="6"/>
        <v>0</v>
      </c>
      <c r="I56" s="264">
        <f t="shared" si="7"/>
        <v>0</v>
      </c>
      <c r="J56" s="264">
        <f t="shared" si="8"/>
        <v>0</v>
      </c>
      <c r="K56" s="265">
        <f t="shared" si="9"/>
        <v>0</v>
      </c>
    </row>
    <row r="57" spans="2:11">
      <c r="B57" s="261" t="s">
        <v>204</v>
      </c>
      <c r="C57" s="266"/>
      <c r="D57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7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7" s="283">
        <f t="shared" si="5"/>
        <v>0</v>
      </c>
      <c r="G57" s="264">
        <f>VLOOKUP(B57,'9.1.9c FHC Control Factors'!$C$9:$J$34,8,FALSE)</f>
        <v>0.88</v>
      </c>
      <c r="H57" s="264">
        <f t="shared" si="6"/>
        <v>0</v>
      </c>
      <c r="I57" s="264">
        <f t="shared" si="7"/>
        <v>0</v>
      </c>
      <c r="J57" s="264">
        <f t="shared" si="8"/>
        <v>0</v>
      </c>
      <c r="K57" s="265">
        <f t="shared" si="9"/>
        <v>0</v>
      </c>
    </row>
    <row r="58" spans="2:11">
      <c r="B58" s="261" t="s">
        <v>205</v>
      </c>
      <c r="C58" s="266"/>
      <c r="D58" s="263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8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8" s="283">
        <f t="shared" si="5"/>
        <v>0</v>
      </c>
      <c r="G58" s="264">
        <f>VLOOKUP(B58,'9.1.9c FHC Control Factors'!$C$9:$J$34,8,FALSE)</f>
        <v>0.9</v>
      </c>
      <c r="H58" s="264">
        <f t="shared" si="6"/>
        <v>0</v>
      </c>
      <c r="I58" s="264">
        <f t="shared" si="7"/>
        <v>0</v>
      </c>
      <c r="J58" s="264">
        <f t="shared" si="8"/>
        <v>0</v>
      </c>
      <c r="K58" s="265">
        <f t="shared" si="9"/>
        <v>0</v>
      </c>
    </row>
    <row r="59" spans="2:11">
      <c r="B59" s="261" t="s">
        <v>206</v>
      </c>
      <c r="C59" s="266"/>
      <c r="D59" s="268">
        <f>IF(ProFie="x",'9.1.9b FHC Emission Factors'!$E$26, IF(GPP="x",'9.1.9b FHC Emission Factors'!$G$26, IF(Refin="x",'9.1.9b FHC Emission Factors'!$I$26, IF(OCS="x",'9.1.9b FHC Emission Factors'!$K$26))))</f>
        <v>4.1000000000000003E-3</v>
      </c>
      <c r="E59" s="263">
        <f>IF(ProFie="x",'9.1.9b FHC Emission Factors'!$F$26, IF(GPP="x",'9.1.9b FHC Emission Factors'!$H$26, IF(Refin="x",'9.1.9b FHC Emission Factors'!$J$26, IF(OCS="x",'9.1.9b FHC Emission Factors'!$L$26))))</f>
        <v>0.56000000000000005</v>
      </c>
      <c r="F59" s="283">
        <f t="shared" si="5"/>
        <v>0</v>
      </c>
      <c r="G59" s="264">
        <f>VLOOKUP(B59,'9.1.9c FHC Control Factors'!$C$9:$J$34,8,FALSE)</f>
        <v>0.92</v>
      </c>
      <c r="H59" s="264">
        <f t="shared" si="6"/>
        <v>0</v>
      </c>
      <c r="I59" s="264">
        <f t="shared" si="7"/>
        <v>0</v>
      </c>
      <c r="J59" s="264">
        <f t="shared" si="8"/>
        <v>0</v>
      </c>
      <c r="K59" s="265">
        <f t="shared" si="9"/>
        <v>0</v>
      </c>
    </row>
    <row r="60" spans="2:11">
      <c r="B60" s="261" t="s">
        <v>207</v>
      </c>
      <c r="C60" s="262">
        <v>1</v>
      </c>
      <c r="D60" s="268">
        <f>IF(ProFie="x",'9.1.9b FHC Emission Factors'!$E$27, IF(GPP="x",'9.1.9b FHC Emission Factors'!$G$27, IF(Refin="x",'9.1.9b FHC Emission Factors'!$I$27, IF(OCS="x",'9.1.9b FHC Emission Factors'!$K$27))))</f>
        <v>2E-3</v>
      </c>
      <c r="E60" s="263">
        <f>IF(ProFie="x",'9.1.9b FHC Emission Factors'!$F$27, IF(GPP="x",'9.1.9b FHC Emission Factors'!$H$27, IF(Refin="x",'9.1.9b FHC Emission Factors'!$J$27, IF(OCS="x",'9.1.9b FHC Emission Factors'!$L$27))))</f>
        <v>0.56000000000000005</v>
      </c>
      <c r="F60" s="283">
        <f t="shared" si="5"/>
        <v>1.1200000000000001E-3</v>
      </c>
      <c r="G60" s="264">
        <f>VLOOKUP(B60,'9.1.9c FHC Control Factors'!$C$9:$J$34,8,FALSE)</f>
        <v>0.8</v>
      </c>
      <c r="H60" s="264">
        <f t="shared" si="6"/>
        <v>9.3333333333333326E-6</v>
      </c>
      <c r="I60" s="264">
        <f t="shared" si="7"/>
        <v>2.2399999999999997E-4</v>
      </c>
      <c r="J60" s="264">
        <f t="shared" si="8"/>
        <v>1.022E-5</v>
      </c>
      <c r="K60" s="265">
        <f t="shared" si="9"/>
        <v>4.0880000000000002E-5</v>
      </c>
    </row>
    <row r="61" spans="2:11">
      <c r="B61" s="261" t="s">
        <v>208</v>
      </c>
      <c r="C61" s="266"/>
      <c r="D61" s="263">
        <f>IF(ProFie="x",'9.1.9b FHC Emission Factors'!$E$27, IF(GPP="x",'9.1.9b FHC Emission Factors'!$G$27, IF(Refin="x",'9.1.9b FHC Emission Factors'!$I$27, IF(OCS="x",'9.1.9b FHC Emission Factors'!$K$27))))</f>
        <v>2E-3</v>
      </c>
      <c r="E61" s="263">
        <f>IF(ProFie="x",'9.1.9b FHC Emission Factors'!$F$27, IF(GPP="x",'9.1.9b FHC Emission Factors'!$H$27, IF(Refin="x",'9.1.9b FHC Emission Factors'!$J$27, IF(OCS="x",'9.1.9b FHC Emission Factors'!$L$27))))</f>
        <v>0.56000000000000005</v>
      </c>
      <c r="F61" s="283">
        <f t="shared" si="5"/>
        <v>0</v>
      </c>
      <c r="G61" s="264">
        <f>VLOOKUP(B61,'9.1.9c FHC Control Factors'!$C$9:$J$34,8,FALSE)</f>
        <v>0</v>
      </c>
      <c r="H61" s="264">
        <f t="shared" si="6"/>
        <v>0</v>
      </c>
      <c r="I61" s="264">
        <f t="shared" si="7"/>
        <v>0</v>
      </c>
      <c r="J61" s="264">
        <f t="shared" si="8"/>
        <v>0</v>
      </c>
      <c r="K61" s="265">
        <f t="shared" si="9"/>
        <v>0</v>
      </c>
    </row>
    <row r="62" spans="2:11">
      <c r="B62" s="267" t="s">
        <v>209</v>
      </c>
      <c r="C62" s="266"/>
      <c r="D62" s="263">
        <f>IF(ProFie="x",'9.1.9b FHC Emission Factors'!$E$27, IF(GPP="x",'9.1.9b FHC Emission Factors'!$G$27, IF(Refin="x",'9.1.9b FHC Emission Factors'!$I$27, IF(OCS="x",'9.1.9b FHC Emission Factors'!$K$27))))</f>
        <v>2E-3</v>
      </c>
      <c r="E62" s="263">
        <f>IF(ProFie="x",'9.1.9b FHC Emission Factors'!$F$27, IF(GPP="x",'9.1.9b FHC Emission Factors'!$H$27, IF(Refin="x",'9.1.9b FHC Emission Factors'!$J$27, IF(OCS="x",'9.1.9b FHC Emission Factors'!$L$27))))</f>
        <v>0.56000000000000005</v>
      </c>
      <c r="F62" s="283">
        <f t="shared" si="5"/>
        <v>0</v>
      </c>
      <c r="G62" s="264">
        <f>VLOOKUP(B62,'9.1.9c FHC Control Factors'!$C$9:$J$34,8,FALSE)</f>
        <v>0.84</v>
      </c>
      <c r="H62" s="264">
        <f t="shared" si="6"/>
        <v>0</v>
      </c>
      <c r="I62" s="264">
        <f t="shared" si="7"/>
        <v>0</v>
      </c>
      <c r="J62" s="264">
        <f t="shared" si="8"/>
        <v>0</v>
      </c>
      <c r="K62" s="265">
        <f t="shared" si="9"/>
        <v>0</v>
      </c>
    </row>
    <row r="63" spans="2:11">
      <c r="B63" s="267" t="s">
        <v>210</v>
      </c>
      <c r="C63" s="266"/>
      <c r="D63" s="263">
        <f>IF(ProFie="x",'9.1.9b FHC Emission Factors'!$E$27, IF(GPP="x",'9.1.9b FHC Emission Factors'!$G$27, IF(Refin="x",'9.1.9b FHC Emission Factors'!$I$27, IF(OCS="x",'9.1.9b FHC Emission Factors'!$K$27))))</f>
        <v>2E-3</v>
      </c>
      <c r="E63" s="263">
        <f>IF(ProFie="x",'9.1.9b FHC Emission Factors'!$F$27, IF(GPP="x",'9.1.9b FHC Emission Factors'!$H$27, IF(Refin="x",'9.1.9b FHC Emission Factors'!$J$27, IF(OCS="x",'9.1.9b FHC Emission Factors'!$L$27))))</f>
        <v>0.56000000000000005</v>
      </c>
      <c r="F63" s="283">
        <f t="shared" si="5"/>
        <v>0</v>
      </c>
      <c r="G63" s="264">
        <f>VLOOKUP(B63,'9.1.9c FHC Control Factors'!$C$9:$J$34,8,FALSE)</f>
        <v>0.85</v>
      </c>
      <c r="H63" s="264">
        <f t="shared" si="6"/>
        <v>0</v>
      </c>
      <c r="I63" s="264">
        <f t="shared" si="7"/>
        <v>0</v>
      </c>
      <c r="J63" s="264">
        <f t="shared" si="8"/>
        <v>0</v>
      </c>
      <c r="K63" s="265">
        <f t="shared" si="9"/>
        <v>0</v>
      </c>
    </row>
    <row r="64" spans="2:11">
      <c r="B64" s="267" t="s">
        <v>211</v>
      </c>
      <c r="C64" s="266"/>
      <c r="D64" s="263">
        <f>IF(ProFie="x",'9.1.9b FHC Emission Factors'!$E$27, IF(GPP="x",'9.1.9b FHC Emission Factors'!$G$27, IF(Refin="x",'9.1.9b FHC Emission Factors'!$I$27, IF(OCS="x",'9.1.9b FHC Emission Factors'!$K$27))))</f>
        <v>2E-3</v>
      </c>
      <c r="E64" s="263">
        <f>IF(ProFie="x",'9.1.9b FHC Emission Factors'!$F$27, IF(GPP="x",'9.1.9b FHC Emission Factors'!$H$27, IF(Refin="x",'9.1.9b FHC Emission Factors'!$J$27, IF(OCS="x",'9.1.9b FHC Emission Factors'!$L$27))))</f>
        <v>0.56000000000000005</v>
      </c>
      <c r="F64" s="283">
        <f t="shared" si="5"/>
        <v>0</v>
      </c>
      <c r="G64" s="264">
        <f>VLOOKUP(B64,'9.1.9c FHC Control Factors'!$C$9:$J$34,8,FALSE)</f>
        <v>0.87</v>
      </c>
      <c r="H64" s="264">
        <f t="shared" si="6"/>
        <v>0</v>
      </c>
      <c r="I64" s="264">
        <f t="shared" si="7"/>
        <v>0</v>
      </c>
      <c r="J64" s="264">
        <f t="shared" si="8"/>
        <v>0</v>
      </c>
      <c r="K64" s="265">
        <f t="shared" si="9"/>
        <v>0</v>
      </c>
    </row>
    <row r="65" spans="2:11">
      <c r="B65" s="267" t="s">
        <v>212</v>
      </c>
      <c r="C65" s="266"/>
      <c r="D65" s="263">
        <f>IF(ProFie="x",'9.1.9b FHC Emission Factors'!$E$27, IF(GPP="x",'9.1.9b FHC Emission Factors'!$G$27, IF(Refin="x",'9.1.9b FHC Emission Factors'!$I$27, IF(OCS="x",'9.1.9b FHC Emission Factors'!$K$27))))</f>
        <v>2E-3</v>
      </c>
      <c r="E65" s="263">
        <f>IF(ProFie="x",'9.1.9b FHC Emission Factors'!$F$27, IF(GPP="x",'9.1.9b FHC Emission Factors'!$H$27, IF(Refin="x",'9.1.9b FHC Emission Factors'!$J$27, IF(OCS="x",'9.1.9b FHC Emission Factors'!$L$27))))</f>
        <v>0.56000000000000005</v>
      </c>
      <c r="F65" s="283">
        <f t="shared" si="5"/>
        <v>0</v>
      </c>
      <c r="G65" s="264">
        <f>VLOOKUP(B65,'9.1.9c FHC Control Factors'!$C$9:$J$34,8,FALSE)</f>
        <v>0.87</v>
      </c>
      <c r="H65" s="264">
        <f t="shared" si="6"/>
        <v>0</v>
      </c>
      <c r="I65" s="264">
        <f t="shared" si="7"/>
        <v>0</v>
      </c>
      <c r="J65" s="264">
        <f t="shared" si="8"/>
        <v>0</v>
      </c>
      <c r="K65" s="265">
        <f t="shared" si="9"/>
        <v>0</v>
      </c>
    </row>
    <row r="66" spans="2:11">
      <c r="B66" s="267" t="s">
        <v>213</v>
      </c>
      <c r="C66" s="266"/>
      <c r="D66" s="263">
        <f>IF(ProFie="x",'9.1.9b FHC Emission Factors'!$E$27, IF(GPP="x",'9.1.9b FHC Emission Factors'!$G$27, IF(Refin="x",'9.1.9b FHC Emission Factors'!$I$27, IF(OCS="x",'9.1.9b FHC Emission Factors'!$K$27))))</f>
        <v>2E-3</v>
      </c>
      <c r="E66" s="263">
        <f>IF(ProFie="x",'9.1.9b FHC Emission Factors'!$F$27, IF(GPP="x",'9.1.9b FHC Emission Factors'!$H$27, IF(Refin="x",'9.1.9b FHC Emission Factors'!$J$27, IF(OCS="x",'9.1.9b FHC Emission Factors'!$L$27))))</f>
        <v>0.56000000000000005</v>
      </c>
      <c r="F66" s="283">
        <f t="shared" si="5"/>
        <v>0</v>
      </c>
      <c r="G66" s="264">
        <f>VLOOKUP(B66,'9.1.9c FHC Control Factors'!$C$9:$J$34,8,FALSE)</f>
        <v>0.88</v>
      </c>
      <c r="H66" s="264">
        <f t="shared" si="6"/>
        <v>0</v>
      </c>
      <c r="I66" s="264">
        <f t="shared" si="7"/>
        <v>0</v>
      </c>
      <c r="J66" s="264">
        <f t="shared" si="8"/>
        <v>0</v>
      </c>
      <c r="K66" s="265">
        <f t="shared" si="9"/>
        <v>0</v>
      </c>
    </row>
    <row r="67" spans="2:11">
      <c r="B67" s="267" t="s">
        <v>214</v>
      </c>
      <c r="C67" s="262"/>
      <c r="D67" s="263">
        <f>IF(ProFie="x",'9.1.9b FHC Emission Factors'!$E$27, IF(GPP="x",'9.1.9b FHC Emission Factors'!$G$27, IF(Refin="x",'9.1.9b FHC Emission Factors'!$I$27, IF(OCS="x",'9.1.9b FHC Emission Factors'!$K$27))))</f>
        <v>2E-3</v>
      </c>
      <c r="E67" s="263">
        <f>IF(ProFie="x",'9.1.9b FHC Emission Factors'!$F$27, IF(GPP="x",'9.1.9b FHC Emission Factors'!$H$27, IF(Refin="x",'9.1.9b FHC Emission Factors'!$J$27, IF(OCS="x",'9.1.9b FHC Emission Factors'!$L$27))))</f>
        <v>0.56000000000000005</v>
      </c>
      <c r="F67" s="283">
        <f t="shared" si="5"/>
        <v>0</v>
      </c>
      <c r="G67" s="264">
        <f>VLOOKUP(B67,'9.1.9c FHC Control Factors'!$C$9:$J$34,8,FALSE)</f>
        <v>0.9</v>
      </c>
      <c r="H67" s="264">
        <f t="shared" si="6"/>
        <v>0</v>
      </c>
      <c r="I67" s="264">
        <f t="shared" si="7"/>
        <v>0</v>
      </c>
      <c r="J67" s="264">
        <f t="shared" si="8"/>
        <v>0</v>
      </c>
      <c r="K67" s="265">
        <f t="shared" si="9"/>
        <v>0</v>
      </c>
    </row>
    <row r="68" spans="2:11">
      <c r="B68" s="267" t="s">
        <v>215</v>
      </c>
      <c r="C68" s="266"/>
      <c r="D68" s="263">
        <f>IF(ProFie="x",'9.1.9b FHC Emission Factors'!$E$27, IF(GPP="x",'9.1.9b FHC Emission Factors'!$G$27, IF(Refin="x",'9.1.9b FHC Emission Factors'!$I$27, IF(OCS="x",'9.1.9b FHC Emission Factors'!$K$27))))</f>
        <v>2E-3</v>
      </c>
      <c r="E68" s="263">
        <f>IF(ProFie="x",'9.1.9b FHC Emission Factors'!$F$27, IF(GPP="x",'9.1.9b FHC Emission Factors'!$H$27, IF(Refin="x",'9.1.9b FHC Emission Factors'!$J$27, IF(OCS="x",'9.1.9b FHC Emission Factors'!$L$27))))</f>
        <v>0.56000000000000005</v>
      </c>
      <c r="F68" s="283">
        <f t="shared" si="5"/>
        <v>0</v>
      </c>
      <c r="G68" s="264">
        <f>VLOOKUP(B68,'9.1.9c FHC Control Factors'!$C$9:$J$34,8,FALSE)</f>
        <v>0.92</v>
      </c>
      <c r="H68" s="264">
        <f t="shared" si="6"/>
        <v>0</v>
      </c>
      <c r="I68" s="264">
        <f t="shared" si="7"/>
        <v>0</v>
      </c>
      <c r="J68" s="264">
        <f t="shared" si="8"/>
        <v>0</v>
      </c>
      <c r="K68" s="265">
        <f t="shared" si="9"/>
        <v>0</v>
      </c>
    </row>
    <row r="69" spans="2:11">
      <c r="B69" s="259" t="s">
        <v>218</v>
      </c>
      <c r="C69" s="262"/>
      <c r="D69" s="263">
        <f>IF(ProFie="x",'9.1.9b FHC Emission Factors'!$E$29, IF(GPP="x",'9.1.9b FHC Emission Factors'!$G$29, IF(Refin="x",'9.1.9b FHC Emission Factors'!$I$29, IF(OCS="x",'9.1.9b FHC Emission Factors'!$K$29))))</f>
        <v>0.26700000000000002</v>
      </c>
      <c r="E69" s="263">
        <f>IF(ProFie="x",'9.1.9b FHC Emission Factors'!$F$29, IF(GPP="x",'9.1.9b FHC Emission Factors'!$H$29, IF(Refin="x",'9.1.9b FHC Emission Factors'!$J$29, IF(OCS="x",'9.1.9b FHC Emission Factors'!$L$29))))</f>
        <v>0.56000000000000005</v>
      </c>
      <c r="F69" s="283">
        <f t="shared" si="5"/>
        <v>0</v>
      </c>
      <c r="G69" s="264">
        <f>VLOOKUP(B69,'9.1.9c FHC Control Factors'!$C$9:$J$34,8,FALSE)</f>
        <v>0.8</v>
      </c>
      <c r="H69" s="264">
        <f t="shared" si="6"/>
        <v>0</v>
      </c>
      <c r="I69" s="264">
        <f t="shared" si="7"/>
        <v>0</v>
      </c>
      <c r="J69" s="264">
        <f t="shared" si="8"/>
        <v>0</v>
      </c>
      <c r="K69" s="265">
        <f t="shared" si="9"/>
        <v>0</v>
      </c>
    </row>
    <row r="70" spans="2:11">
      <c r="B70" s="259" t="s">
        <v>219</v>
      </c>
      <c r="C70" s="266"/>
      <c r="D70" s="263">
        <f>IF(ProFie="x",'9.1.9b FHC Emission Factors'!$E$29, IF(GPP="x",'9.1.9b FHC Emission Factors'!$G$29, IF(Refin="x",'9.1.9b FHC Emission Factors'!$I$29, IF(OCS="x",'9.1.9b FHC Emission Factors'!$K$29))))</f>
        <v>0.26700000000000002</v>
      </c>
      <c r="E70" s="263">
        <f>IF(ProFie="x",'9.1.9b FHC Emission Factors'!$F$29, IF(GPP="x",'9.1.9b FHC Emission Factors'!$H$29, IF(Refin="x",'9.1.9b FHC Emission Factors'!$J$29, IF(OCS="x",'9.1.9b FHC Emission Factors'!$L$29))))</f>
        <v>0.56000000000000005</v>
      </c>
      <c r="F70" s="283">
        <f t="shared" si="5"/>
        <v>0</v>
      </c>
      <c r="G70" s="264">
        <f>VLOOKUP(B70,'9.1.9c FHC Control Factors'!$C$9:$J$34,8,FALSE)</f>
        <v>1</v>
      </c>
      <c r="H70" s="264">
        <f t="shared" si="6"/>
        <v>0</v>
      </c>
      <c r="I70" s="264">
        <f t="shared" si="7"/>
        <v>0</v>
      </c>
      <c r="J70" s="264">
        <f t="shared" si="8"/>
        <v>0</v>
      </c>
      <c r="K70" s="265">
        <f t="shared" si="9"/>
        <v>0</v>
      </c>
    </row>
    <row r="71" spans="2:11">
      <c r="B71" s="259" t="s">
        <v>220</v>
      </c>
      <c r="C71" s="266">
        <v>1</v>
      </c>
      <c r="D71" s="263">
        <f>IF(ProFie="x",'9.1.9b FHC Emission Factors'!$E$28, IF(GPP="x",'9.1.9b FHC Emission Factors'!$G$28, IF(Refin="x",'9.1.9b FHC Emission Factors'!$I$28, IF(OCS="x",'9.1.9b FHC Emission Factors'!$K$28))))</f>
        <v>3.8999999999999998E-3</v>
      </c>
      <c r="E71" s="263">
        <f>IF(ProFie="x",'9.1.9b FHC Emission Factors'!$F$28, IF(GPP="x",'9.1.9b FHC Emission Factors'!$H$28, IF(Refin="x",'9.1.9b FHC Emission Factors'!$J$28, IF(OCS="x",'9.1.9b FHC Emission Factors'!$L$28))))</f>
        <v>0.56000000000000005</v>
      </c>
      <c r="F71" s="283">
        <f t="shared" si="5"/>
        <v>2.1840000000000002E-3</v>
      </c>
      <c r="G71" s="264">
        <f>VLOOKUP(B71,'9.1.9c FHC Control Factors'!$C$9:$J$34,8,FALSE)</f>
        <v>0.8</v>
      </c>
      <c r="H71" s="264">
        <f t="shared" si="6"/>
        <v>1.8199999999999999E-5</v>
      </c>
      <c r="I71" s="264">
        <f t="shared" si="7"/>
        <v>4.3679999999999994E-4</v>
      </c>
      <c r="J71" s="264">
        <f t="shared" si="8"/>
        <v>1.9928999999999998E-5</v>
      </c>
      <c r="K71" s="265">
        <f t="shared" si="9"/>
        <v>7.9715999999999994E-5</v>
      </c>
    </row>
    <row r="72" spans="2:11">
      <c r="B72" s="271" t="s">
        <v>221</v>
      </c>
      <c r="C72" s="272"/>
      <c r="D72" s="273">
        <f>IF(ProFie="x",'9.1.9b FHC Emission Factors'!$E$28, IF(GPP="x",'9.1.9b FHC Emission Factors'!$G$28, IF(Refin="x",'9.1.9b FHC Emission Factors'!$I$28, IF(OCS="x",'9.1.9b FHC Emission Factors'!$K$28))))</f>
        <v>3.8999999999999998E-3</v>
      </c>
      <c r="E72" s="273">
        <f>IF(ProFie="x",'9.1.9b FHC Emission Factors'!$F$28, IF(GPP="x",'9.1.9b FHC Emission Factors'!$H$28, IF(Refin="x",'9.1.9b FHC Emission Factors'!$J$28, IF(OCS="x",'9.1.9b FHC Emission Factors'!$L$28))))</f>
        <v>0.56000000000000005</v>
      </c>
      <c r="F72" s="289">
        <f t="shared" si="5"/>
        <v>0</v>
      </c>
      <c r="G72" s="274">
        <f>VLOOKUP(B72,'9.1.9c FHC Control Factors'!$C$9:$J$34,8,FALSE)</f>
        <v>1</v>
      </c>
      <c r="H72" s="274">
        <f>(I72/24)</f>
        <v>0</v>
      </c>
      <c r="I72" s="274">
        <f>(F72*(1-G72))</f>
        <v>0</v>
      </c>
      <c r="J72" s="274">
        <f>H72*2190/2000</f>
        <v>0</v>
      </c>
      <c r="K72" s="275">
        <f>(H72*8760/2000)</f>
        <v>0</v>
      </c>
    </row>
    <row r="73" spans="2:11">
      <c r="B73" s="259" t="s">
        <v>222</v>
      </c>
      <c r="C73" s="282">
        <f>SUM(C49:C72)</f>
        <v>2</v>
      </c>
      <c r="D73" s="263"/>
      <c r="E73" s="263"/>
      <c r="F73" s="283">
        <f>SUM(F49:F72)</f>
        <v>3.3040000000000005E-3</v>
      </c>
      <c r="G73" s="283"/>
      <c r="H73" s="270">
        <f>SUM(H49:H72)</f>
        <v>2.7533333333333329E-5</v>
      </c>
      <c r="I73" s="270">
        <f>SUM(I49:I72)</f>
        <v>6.6079999999999991E-4</v>
      </c>
      <c r="J73" s="270">
        <f>SUM(J49:J72)</f>
        <v>3.0148999999999999E-5</v>
      </c>
      <c r="K73" s="290">
        <f>SUM(K49:K72)</f>
        <v>1.20596E-4</v>
      </c>
    </row>
    <row r="74" spans="2:11">
      <c r="B74" s="259"/>
      <c r="C74" s="282"/>
      <c r="D74" s="263"/>
      <c r="E74" s="263"/>
      <c r="F74" s="270"/>
      <c r="G74" s="291"/>
      <c r="H74" s="270"/>
      <c r="I74" s="270"/>
      <c r="J74" s="270"/>
      <c r="K74" s="292"/>
    </row>
    <row r="75" spans="2:11">
      <c r="B75" s="260" t="s">
        <v>223</v>
      </c>
      <c r="C75" s="293">
        <f>SUM(C46+C73)</f>
        <v>122</v>
      </c>
      <c r="D75" s="263"/>
      <c r="E75" s="263"/>
      <c r="F75" s="294">
        <f>SUM(F46+F73)</f>
        <v>6.0957339999999993</v>
      </c>
      <c r="G75" s="291"/>
      <c r="H75" s="295">
        <f>SUM(H46+H73)</f>
        <v>5.1521116666666651E-2</v>
      </c>
      <c r="I75" s="295">
        <f>I46+I73</f>
        <v>1.2365067999999995</v>
      </c>
      <c r="J75" s="294">
        <f>SUM(J46+J73)</f>
        <v>5.6415622749999991E-2</v>
      </c>
      <c r="K75" s="296">
        <f>SUM(K46+K73)</f>
        <v>0.22566249099999997</v>
      </c>
    </row>
    <row r="76" spans="2:11" ht="13.5" thickBot="1">
      <c r="B76" s="276"/>
      <c r="C76" s="278"/>
      <c r="D76" s="297"/>
      <c r="E76" s="297"/>
      <c r="F76" s="298"/>
      <c r="G76" s="298"/>
      <c r="H76" s="298"/>
      <c r="I76" s="298"/>
      <c r="J76" s="298"/>
      <c r="K76" s="299"/>
    </row>
    <row r="77" spans="2:11" ht="11.25" customHeight="1">
      <c r="B77" s="300"/>
      <c r="C77" s="229"/>
      <c r="D77" s="229"/>
      <c r="E77" s="229"/>
      <c r="F77" s="229"/>
      <c r="G77" s="229"/>
      <c r="H77" s="229"/>
      <c r="I77" s="229"/>
      <c r="J77" s="229"/>
      <c r="K77" s="301"/>
    </row>
    <row r="78" spans="2:11">
      <c r="B78" s="302" t="s">
        <v>224</v>
      </c>
      <c r="C78" s="229"/>
      <c r="D78" s="229"/>
      <c r="E78" s="229"/>
      <c r="F78" s="229"/>
      <c r="G78" s="229"/>
      <c r="H78" s="229"/>
      <c r="I78" s="229"/>
      <c r="J78" s="229"/>
      <c r="K78" s="301"/>
    </row>
    <row r="79" spans="2:11">
      <c r="B79" s="303" t="s">
        <v>225</v>
      </c>
      <c r="C79" s="229"/>
      <c r="D79" s="229"/>
      <c r="E79" s="229"/>
      <c r="F79" s="229"/>
      <c r="G79" s="229"/>
      <c r="H79" s="229"/>
      <c r="I79" s="229"/>
      <c r="J79" s="229"/>
      <c r="K79" s="301"/>
    </row>
    <row r="80" spans="2:11">
      <c r="B80" s="300" t="s">
        <v>226</v>
      </c>
      <c r="C80" s="229"/>
      <c r="D80" s="229"/>
      <c r="E80" s="229"/>
      <c r="F80" s="229"/>
      <c r="G80" s="229"/>
      <c r="H80" s="229"/>
      <c r="I80" s="229"/>
      <c r="J80" s="229"/>
      <c r="K80" s="301"/>
    </row>
    <row r="81" spans="2:11">
      <c r="B81" s="300" t="s">
        <v>227</v>
      </c>
      <c r="C81" s="229"/>
      <c r="D81" s="229"/>
      <c r="E81" s="229"/>
      <c r="F81" s="229"/>
      <c r="G81" s="229"/>
      <c r="H81" s="229"/>
      <c r="I81" s="229"/>
      <c r="J81" s="229"/>
      <c r="K81" s="301"/>
    </row>
    <row r="82" spans="2:11">
      <c r="B82" s="302" t="s">
        <v>323</v>
      </c>
      <c r="C82" s="246"/>
      <c r="D82" s="246"/>
      <c r="E82" s="246"/>
      <c r="F82" s="246"/>
      <c r="G82" s="246"/>
      <c r="H82" s="246"/>
      <c r="I82" s="246"/>
      <c r="J82" s="246"/>
      <c r="K82" s="304"/>
    </row>
    <row r="83" spans="2:11">
      <c r="B83" s="229"/>
      <c r="C83" s="229"/>
      <c r="D83" s="229"/>
      <c r="E83" s="229"/>
      <c r="F83" s="229"/>
      <c r="G83" s="229"/>
      <c r="H83" s="229"/>
      <c r="I83" s="229"/>
      <c r="J83" s="229"/>
      <c r="K83" s="229"/>
    </row>
    <row r="84" spans="2:11">
      <c r="B84" s="305"/>
      <c r="C84" s="229"/>
      <c r="D84" s="229"/>
      <c r="E84" s="229"/>
      <c r="F84" s="229"/>
      <c r="G84" s="229"/>
      <c r="H84" s="229"/>
      <c r="I84" s="229"/>
      <c r="J84" s="229"/>
      <c r="K84" s="229"/>
    </row>
  </sheetData>
  <mergeCells count="2">
    <mergeCell ref="B4:K4"/>
    <mergeCell ref="C12:K13"/>
  </mergeCells>
  <printOptions horizontalCentered="1" verticalCentered="1" gridLinesSet="0"/>
  <pageMargins left="1" right="1" top="1" bottom="1" header="1" footer="0.71"/>
  <pageSetup scale="66" fitToHeight="2" orientation="landscape" r:id="rId1"/>
  <headerFooter alignWithMargins="0">
    <oddFooter>&amp;C9.1.9a Page &amp;P of 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9.1.1</vt:lpstr>
      <vt:lpstr>9.1.2</vt:lpstr>
      <vt:lpstr>9.1.3</vt:lpstr>
      <vt:lpstr>9.1.4</vt:lpstr>
      <vt:lpstr>9.1.5</vt:lpstr>
      <vt:lpstr>9.1.6</vt:lpstr>
      <vt:lpstr>9.1.7</vt:lpstr>
      <vt:lpstr>9.1.8</vt:lpstr>
      <vt:lpstr>9.1.9a FHC CLP Emissions</vt:lpstr>
      <vt:lpstr>9.1.9b FHC Emission Factors</vt:lpstr>
      <vt:lpstr>9.1.9c FHC Control Factors</vt:lpstr>
      <vt:lpstr>GPP</vt:lpstr>
      <vt:lpstr>OCS</vt:lpstr>
      <vt:lpstr>'9.1.7'!Print_Area</vt:lpstr>
      <vt:lpstr>'9.1.9c FHC Control Factors'!Print_Area</vt:lpstr>
      <vt:lpstr>'9.1.9a FHC CLP Emissions'!Print_Titles</vt:lpstr>
      <vt:lpstr>'9.1.9c FHC Control Factors'!Print_Titles</vt:lpstr>
      <vt:lpstr>ProFie</vt:lpstr>
      <vt:lpstr>Refin</vt:lpstr>
    </vt:vector>
  </TitlesOfParts>
  <Company>SBCAPCD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D. McCaffrey</dc:creator>
  <cp:lastModifiedBy>Ben Ellenberger</cp:lastModifiedBy>
  <cp:lastPrinted>2013-03-20T18:07:20Z</cp:lastPrinted>
  <dcterms:created xsi:type="dcterms:W3CDTF">2012-11-13T17:55:34Z</dcterms:created>
  <dcterms:modified xsi:type="dcterms:W3CDTF">2014-01-06T18:47:47Z</dcterms:modified>
</cp:coreProperties>
</file>